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Summary" sheetId="2" state="visible" r:id="rId2"/>
    <sheet name="Pipeline" sheetId="3" state="visible" r:id="rId3"/>
    <sheet name="Award terms" sheetId="4" state="visible" r:id="rId4"/>
    <sheet name="Reports due" sheetId="5" state="visible" r:id="rId5"/>
    <sheet name="Budget vs. spend" sheetId="6" state="visible" r:id="rId6"/>
    <sheet name="Expenses" sheetId="7" state="visible" r:id="rId7"/>
    <sheet name="Funder contacts" sheetId="8" state="visible" r:id="rId8"/>
  </sheets>
  <definedNames>
    <definedName name="_xlnm._FilterDatabase" localSheetId="2" hidden="1">'Pipeline'!$A$4:$O$204</definedName>
    <definedName name="_xlnm.Print_Titles" localSheetId="2">'Pipeline'!$4:$4</definedName>
    <definedName name="_xlnm._FilterDatabase" localSheetId="4" hidden="1">'Reports due'!$A$4:$K$204</definedName>
    <definedName name="_xlnm.Print_Titles" localSheetId="4">'Reports due'!$4:$4</definedName>
    <definedName name="_xlnm._FilterDatabase" localSheetId="5" hidden="1">'Budget vs. spend'!$A$4:$J$204</definedName>
    <definedName name="_xlnm.Print_Titles" localSheetId="5">'Budget vs. spend'!$4:$4</definedName>
    <definedName name="_xlnm._FilterDatabase" localSheetId="6" hidden="1">'Expenses'!$A$4:$G$204</definedName>
    <definedName name="_xlnm.Print_Titles" localSheetId="6">'Expenses'!$4:$4</definedName>
    <definedName name="_xlnm._FilterDatabase" localSheetId="7" hidden="1">'Funder contacts'!$A$4:$J$204</definedName>
    <definedName name="_xlnm.Print_Titles" localSheetId="7">'Funder contacts'!$4:$4</definedName>
  </definedNames>
  <calcPr calcId="124519" fullCalcOnLoad="1"/>
</workbook>
</file>

<file path=xl/styles.xml><?xml version="1.0" encoding="utf-8"?>
<styleSheet xmlns="http://schemas.openxmlformats.org/spreadsheetml/2006/main">
  <numFmts count="2">
    <numFmt numFmtId="164" formatCode="mmm d, yyyy"/>
    <numFmt numFmtId="165" formatCode="&quot;$&quot;#,##0"/>
  </numFmts>
  <fonts count="14">
    <font>
      <name val="Calibri"/>
      <family val="2"/>
      <color theme="1"/>
      <sz val="11"/>
      <scheme val="minor"/>
    </font>
    <font>
      <name val="Arial"/>
      <b val="1"/>
      <color rgb="002B2522"/>
      <sz val="18"/>
    </font>
    <font>
      <name val="Arial"/>
      <color rgb="00706D68"/>
      <sz val="10"/>
    </font>
    <font>
      <name val="Arial"/>
      <b val="1"/>
      <color rgb="00FFFFFF"/>
      <sz val="10"/>
    </font>
    <font>
      <name val="Arial"/>
      <i val="1"/>
      <color rgb="00706D68"/>
      <sz val="10"/>
    </font>
    <font>
      <name val="Arial"/>
      <color rgb="002B2522"/>
      <sz val="10"/>
    </font>
    <font>
      <name val="Arial"/>
      <b val="1"/>
      <color rgb="002B2522"/>
      <sz val="12"/>
    </font>
    <font>
      <name val="Arial"/>
      <b val="1"/>
      <color rgb="002B2522"/>
      <sz val="11"/>
    </font>
    <font>
      <name val="Arial"/>
      <b val="1"/>
      <color rgb="002B2522"/>
      <sz val="22"/>
    </font>
    <font>
      <name val="Arial"/>
      <b val="1"/>
      <color rgb="002B2522"/>
      <sz val="10"/>
    </font>
    <font>
      <name val="Arial"/>
      <color rgb="008C6BAA"/>
      <sz val="10"/>
      <u val="single"/>
    </font>
    <font>
      <name val="Arial"/>
      <color rgb="009B1C1C"/>
      <sz val="10"/>
    </font>
    <font>
      <name val="Arial"/>
      <color rgb="008A5300"/>
      <sz val="10"/>
    </font>
    <font>
      <name val="Arial"/>
      <color rgb="001F6B35"/>
      <sz val="10"/>
    </font>
  </fonts>
  <fills count="8">
    <fill>
      <patternFill/>
    </fill>
    <fill>
      <patternFill patternType="gray125"/>
    </fill>
    <fill>
      <patternFill patternType="solid">
        <fgColor rgb="002B2522"/>
      </patternFill>
    </fill>
    <fill>
      <patternFill patternType="solid">
        <fgColor rgb="00F3F0EB"/>
      </patternFill>
    </fill>
    <fill>
      <patternFill patternType="solid">
        <fgColor rgb="00FAF6F1"/>
      </patternFill>
    </fill>
    <fill>
      <patternFill patternType="solid">
        <fgColor rgb="00FBE3E1"/>
      </patternFill>
    </fill>
    <fill>
      <patternFill patternType="solid">
        <fgColor rgb="00FDF0D5"/>
      </patternFill>
    </fill>
    <fill>
      <patternFill patternType="solid">
        <fgColor rgb="00E4F2E7"/>
      </patternFill>
    </fill>
  </fills>
  <borders count="3">
    <border>
      <left/>
      <right/>
      <top/>
      <bottom/>
      <diagonal/>
    </border>
    <border>
      <bottom style="thin">
        <color rgb="00DEDBD6"/>
      </bottom>
    </border>
    <border>
      <bottom style="medium">
        <color rgb="002B2522"/>
      </bottom>
    </border>
  </borders>
  <cellStyleXfs count="1">
    <xf numFmtId="0" fontId="0" fillId="0" borderId="0"/>
  </cellStyleXfs>
  <cellXfs count="37">
    <xf numFmtId="0" fontId="0" fillId="0" borderId="0" pivotButton="0" quotePrefix="0" xfId="0"/>
    <xf numFmtId="0" fontId="8" fillId="0" borderId="0" pivotButton="0" quotePrefix="0" xfId="0"/>
    <xf numFmtId="0" fontId="2" fillId="0" borderId="0" pivotButton="0" quotePrefix="0" xfId="0"/>
    <xf numFmtId="0" fontId="6" fillId="0" borderId="2" pivotButton="0" quotePrefix="0" xfId="0"/>
    <xf numFmtId="0" fontId="0" fillId="0" borderId="2" pivotButton="0" quotePrefix="0" xfId="0"/>
    <xf numFmtId="0" fontId="9" fillId="0" borderId="1" applyAlignment="1" pivotButton="0" quotePrefix="0" xfId="0">
      <alignment vertical="top" wrapText="1"/>
    </xf>
    <xf numFmtId="0" fontId="5" fillId="0" borderId="1" applyAlignment="1" pivotButton="0" quotePrefix="0" xfId="0">
      <alignment vertical="top" wrapText="1"/>
    </xf>
    <xf numFmtId="0" fontId="10" fillId="0" borderId="1" applyAlignment="1" pivotButton="0" quotePrefix="0" xfId="0">
      <alignment vertical="top" wrapText="1"/>
    </xf>
    <xf numFmtId="0" fontId="6" fillId="0" borderId="0" pivotButton="0" quotePrefix="0" xfId="0"/>
    <xf numFmtId="0" fontId="4" fillId="3" borderId="0" pivotButton="0" quotePrefix="0" xfId="0"/>
    <xf numFmtId="0" fontId="5" fillId="4" borderId="0" pivotButton="0" quotePrefix="0" xfId="0"/>
    <xf numFmtId="0" fontId="11" fillId="5" borderId="0" pivotButton="0" quotePrefix="0" xfId="0"/>
    <xf numFmtId="0" fontId="12" fillId="6" borderId="0" pivotButton="0" quotePrefix="0" xfId="0"/>
    <xf numFmtId="0" fontId="13" fillId="7" borderId="0" pivotButton="0" quotePrefix="0" xfId="0"/>
    <xf numFmtId="0" fontId="1" fillId="0" borderId="0" pivotButton="0" quotePrefix="0" xfId="0"/>
    <xf numFmtId="0" fontId="2" fillId="0" borderId="0" applyAlignment="1" pivotButton="0" quotePrefix="0" xfId="0">
      <alignment/>
    </xf>
    <xf numFmtId="0" fontId="5" fillId="0" borderId="1" pivotButton="0" quotePrefix="0" xfId="0"/>
    <xf numFmtId="1" fontId="7" fillId="0" borderId="1" applyAlignment="1" pivotButton="0" quotePrefix="0" xfId="0">
      <alignment horizontal="right"/>
    </xf>
    <xf numFmtId="0" fontId="3" fillId="2" borderId="0" pivotButton="0" quotePrefix="0" xfId="0"/>
    <xf numFmtId="1" fontId="5" fillId="0" borderId="1" pivotButton="0" quotePrefix="0" xfId="0"/>
    <xf numFmtId="165" fontId="5" fillId="0" borderId="1" pivotButton="0" quotePrefix="0" xfId="0"/>
    <xf numFmtId="165" fontId="7" fillId="0" borderId="1" applyAlignment="1" pivotButton="0" quotePrefix="0" xfId="0">
      <alignment horizontal="right"/>
    </xf>
    <xf numFmtId="9" fontId="7" fillId="0" borderId="1" applyAlignment="1" pivotButton="0" quotePrefix="0" xfId="0">
      <alignment horizontal="right"/>
    </xf>
    <xf numFmtId="0" fontId="3" fillId="2" borderId="0" applyAlignment="1" pivotButton="0" quotePrefix="0" xfId="0">
      <alignment vertical="center" wrapText="1"/>
    </xf>
    <xf numFmtId="0" fontId="4" fillId="3" borderId="1" applyAlignment="1" pivotButton="0" quotePrefix="0" xfId="0">
      <alignment vertical="top"/>
    </xf>
    <xf numFmtId="0" fontId="4" fillId="3" borderId="1" applyAlignment="1" pivotButton="0" quotePrefix="0" xfId="0">
      <alignment vertical="top" wrapText="1"/>
    </xf>
    <xf numFmtId="164" fontId="4" fillId="3" borderId="1" applyAlignment="1" pivotButton="0" quotePrefix="0" xfId="0">
      <alignment vertical="top"/>
    </xf>
    <xf numFmtId="1" fontId="4" fillId="3" borderId="1" applyAlignment="1" pivotButton="0" quotePrefix="0" xfId="0">
      <alignment vertical="top"/>
    </xf>
    <xf numFmtId="165" fontId="4" fillId="3" borderId="1" applyAlignment="1" pivotButton="0" quotePrefix="0" xfId="0">
      <alignment vertical="top"/>
    </xf>
    <xf numFmtId="0" fontId="5" fillId="0" borderId="1" applyAlignment="1" pivotButton="0" quotePrefix="0" xfId="0">
      <alignment vertical="top"/>
    </xf>
    <xf numFmtId="164" fontId="5" fillId="0" borderId="1" applyAlignment="1" pivotButton="0" quotePrefix="0" xfId="0">
      <alignment vertical="top"/>
    </xf>
    <xf numFmtId="1" fontId="5" fillId="4" borderId="1" applyAlignment="1" pivotButton="0" quotePrefix="0" xfId="0">
      <alignment vertical="top"/>
    </xf>
    <xf numFmtId="165" fontId="5" fillId="0" borderId="1" applyAlignment="1" pivotButton="0" quotePrefix="0" xfId="0">
      <alignment vertical="top"/>
    </xf>
    <xf numFmtId="165" fontId="5" fillId="4" borderId="1" applyAlignment="1" pivotButton="0" quotePrefix="0" xfId="0">
      <alignment vertical="top"/>
    </xf>
    <xf numFmtId="9" fontId="4" fillId="3" borderId="1" applyAlignment="1" pivotButton="0" quotePrefix="0" xfId="0">
      <alignment vertical="top"/>
    </xf>
    <xf numFmtId="9" fontId="5" fillId="4" borderId="1" applyAlignment="1" pivotButton="0" quotePrefix="0" xfId="0">
      <alignment vertical="top"/>
    </xf>
    <xf numFmtId="0" fontId="5" fillId="4" borderId="1" applyAlignment="1" pivotButton="0" quotePrefix="0" xfId="0">
      <alignment vertical="top"/>
    </xf>
  </cellXfs>
  <cellStyles count="1">
    <cellStyle name="Normal" xfId="0" builtinId="0" hidden="0"/>
  </cellStyles>
  <dxfs count="7">
    <dxf>
      <font>
        <b val="1"/>
        <color rgb="009B1C1C"/>
      </font>
      <fill>
        <patternFill patternType="solid">
          <fgColor rgb="00FBE3E1"/>
          <bgColor rgb="00FBE3E1"/>
        </patternFill>
      </fill>
    </dxf>
    <dxf>
      <font>
        <b val="1"/>
        <color rgb="008A5300"/>
      </font>
      <fill>
        <patternFill patternType="solid">
          <fgColor rgb="00FDF0D5"/>
          <bgColor rgb="00FDF0D5"/>
        </patternFill>
      </fill>
    </dxf>
    <dxf>
      <font>
        <color rgb="001F6B35"/>
      </font>
      <fill>
        <patternFill patternType="solid">
          <fgColor rgb="00E4F2E7"/>
          <bgColor rgb="00E4F2E7"/>
        </patternFill>
      </fill>
    </dxf>
    <dxf>
      <font>
        <color rgb="009A968F"/>
      </font>
      <fill>
        <patternFill patternType="solid">
          <fgColor rgb="00FFFFFF"/>
          <bgColor rgb="00FFFFFF"/>
        </patternFill>
      </fill>
    </dxf>
    <dxf>
      <font>
        <color rgb="008A5300"/>
      </font>
      <fill>
        <patternFill patternType="solid">
          <fgColor rgb="00FDF0D5"/>
          <bgColor rgb="00FDF0D5"/>
        </patternFill>
      </fill>
    </dxf>
    <dxf>
      <font>
        <color rgb="002B2522"/>
      </font>
      <fill>
        <patternFill patternType="solid">
          <fgColor rgb="00FFF8D6"/>
          <bgColor rgb="00FFF8D6"/>
        </patternFill>
      </fill>
    </dxf>
    <dxf>
      <font>
        <color rgb="009B1C1C"/>
      </font>
      <fill>
        <patternFill patternType="solid">
          <fgColor rgb="00FBE3E1"/>
          <bgColor rgb="00FBE3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rantable.co/templates/grant-tracker" TargetMode="External" Id="rId1" /></Relationships>
</file>

<file path=xl/worksheets/_rels/sheet3.xml.rels><Relationships xmlns="http://schemas.openxmlformats.org/package/2006/relationships"><Relationship Type="http://schemas.openxmlformats.org/officeDocument/2006/relationships/hyperlink" Target="https://example.org/riverside-literacy" TargetMode="External" Id="rId1" /><Relationship Type="http://schemas.openxmlformats.org/officeDocument/2006/relationships/hyperlink" Target="https://example.org/harlow-capacity" TargetMode="External" Id="rId2" /><Relationship Type="http://schemas.openxmlformats.org/officeDocument/2006/relationships/hyperlink" Target="https://example.org/northgate-innovation" TargetMode="External" Id="rId3" /></Relationships>
</file>

<file path=xl/worksheets/_rels/sheet4.xml.rels><Relationships xmlns="http://schemas.openxmlformats.org/package/2006/relationships"><Relationship Type="http://schemas.openxmlformats.org/officeDocument/2006/relationships/hyperlink" Target="https://example.org/agreements/riverside" TargetMode="External" Id="rId1" /><Relationship Type="http://schemas.openxmlformats.org/officeDocument/2006/relationships/hyperlink" Target="https://example.org/agreements/harlow" TargetMode="External" Id="rId2" /></Relationships>
</file>

<file path=xl/worksheets/_rels/sheet5.xml.rels><Relationships xmlns="http://schemas.openxmlformats.org/package/2006/relationships"><Relationship Type="http://schemas.openxmlformats.org/officeDocument/2006/relationships/hyperlink" Target="https://example.org/reports/riverside-interim" TargetMode="External" Id="rId1" /></Relationships>
</file>

<file path=xl/worksheets/sheet1.xml><?xml version="1.0" encoding="utf-8"?>
<worksheet xmlns="http://schemas.openxmlformats.org/spreadsheetml/2006/main">
  <sheetPr>
    <tabColor rgb="002B2522"/>
    <outlinePr summaryBelow="1" summaryRight="1"/>
    <pageSetUpPr fitToPage="1"/>
  </sheetPr>
  <dimension ref="A1:B32"/>
  <sheetViews>
    <sheetView showGridLines="0" workbookViewId="0">
      <selection activeCell="A1" sqref="A1"/>
    </sheetView>
  </sheetViews>
  <sheetFormatPr baseColWidth="8" defaultRowHeight="15"/>
  <cols>
    <col width="22" customWidth="1" min="1" max="1"/>
    <col width="96" customWidth="1" min="2" max="2"/>
  </cols>
  <sheetData>
    <row r="1" ht="34" customHeight="1">
      <c r="A1" s="1" t="inlineStr">
        <is>
          <t>Grant Tracker</t>
        </is>
      </c>
    </row>
    <row r="2">
      <c r="A2" s="2" t="inlineStr">
        <is>
          <t>A free template from Grantable. Track grants from first look to final report.</t>
        </is>
      </c>
    </row>
    <row r="4">
      <c r="A4" s="3" t="inlineStr">
        <is>
          <t>How to use it</t>
        </is>
      </c>
      <c r="B4" s="4" t="n"/>
    </row>
    <row r="5">
      <c r="A5" s="5" t="inlineStr">
        <is>
          <t>1. Delete the examples</t>
        </is>
      </c>
      <c r="B5" s="6" t="inlineStr">
        <is>
          <t>Grey italic rows are made up. Delete those rows on every tab (select the rows → right-click → Delete rows). Everything recalculates.</t>
        </is>
      </c>
    </row>
    <row r="6">
      <c r="A6" s="5" t="inlineStr">
        <is>
          <t>2. Don't type in cream cells</t>
        </is>
      </c>
      <c r="B6" s="6" t="inlineStr">
        <is>
          <t>Cream columns hold formulas (days left, remaining, % spent…). Type in the white columns; the cream ones fill in.</t>
        </is>
      </c>
    </row>
    <row r="7">
      <c r="A7" s="5" t="inlineStr">
        <is>
          <t>3. Use the dropdowns</t>
        </is>
      </c>
      <c r="B7" s="6" t="inlineStr">
        <is>
          <t>Stage, statuses, report type and category have dropdowns so the Summary tab can count them. You can type your own value; you'll get a warning, not a block.</t>
        </is>
      </c>
    </row>
    <row r="8">
      <c r="A8" s="5" t="inlineStr">
        <is>
          <t>4. Keep grant names identical</t>
        </is>
      </c>
      <c r="B8" s="6" t="inlineStr">
        <is>
          <t>The Grant name you enter on Award terms is the key that links Reports due, Budget vs. spend, Expenses and payments. Pick it from the dropdown.</t>
        </is>
      </c>
    </row>
    <row r="10">
      <c r="A10" s="3" t="inlineStr">
        <is>
          <t>The tabs</t>
        </is>
      </c>
      <c r="B10" s="4" t="n"/>
    </row>
    <row r="11">
      <c r="A11" s="5" t="inlineStr">
        <is>
          <t>Summary</t>
        </is>
      </c>
      <c r="B11" s="6" t="inlineStr">
        <is>
          <t>Your dashboard: open applications, upcoming deadlines, win rate, money awarded and received, overdue reports, budget spent. Updates itself.</t>
        </is>
      </c>
    </row>
    <row r="12">
      <c r="A12" s="5" t="inlineStr">
        <is>
          <t>Pipeline</t>
        </is>
      </c>
      <c r="B12" s="6" t="inlineStr">
        <is>
          <t>One row per application. Stage, deadline, ask, owner, LOI and proposal status, next step. Days left turns amber inside 14 days and red once missed (for applications not yet submitted). Weighted ask = ask × likelihood (High 60%, Medium 30%, Low 10%).</t>
        </is>
      </c>
    </row>
    <row r="13">
      <c r="A13" s="5" t="inlineStr">
        <is>
          <t>Award terms</t>
        </is>
      </c>
      <c r="B13" s="6" t="inlineStr">
        <is>
          <t>Once a grant is awarded: amount, grant period, restrictions, agreement link. The payment schedule below it lists each expected payment; received-to-date and still-to-receive calculate from it, and late payments show as Overdue.</t>
        </is>
      </c>
    </row>
    <row r="14">
      <c r="A14" s="5" t="inlineStr">
        <is>
          <t>Reports due</t>
        </is>
      </c>
      <c r="B14" s="6" t="inlineStr">
        <is>
          <t>Every report you owe, with a live countdown. Red = overdue, amber = due within 14 days, yellow = within 30. Set Status to Submitted or Accepted and the row greys out.</t>
        </is>
      </c>
    </row>
    <row r="15">
      <c r="A15" s="5" t="inlineStr">
        <is>
          <t>Budget vs. spend</t>
        </is>
      </c>
      <c r="B15" s="6" t="inlineStr">
        <is>
          <t>Your approved budget line by line. Spent to date totals the Expenses tab for that grant and line. Pace compares % spent with % of the grant period elapsed: Ahead means you may run out early, Behind means you may need to spend down or request a no-cost extension.</t>
        </is>
      </c>
    </row>
    <row r="16">
      <c r="A16" s="5" t="inlineStr">
        <is>
          <t>Expenses</t>
        </is>
      </c>
      <c r="B16" s="6" t="inlineStr">
        <is>
          <t>Optional expense log. The Budget line text must match the line on Budget vs. spend exactly. Prefer not to log expenses? Type totals straight into Spent to date instead.</t>
        </is>
      </c>
    </row>
    <row r="17">
      <c r="A17" s="5" t="inlineStr">
        <is>
          <t>Funder contacts</t>
        </is>
      </c>
      <c r="B17" s="6" t="inlineStr">
        <is>
          <t>Program officers and relationship owners, last contact and next touchpoint. A past-due touchpoint turns amber; more than 180 days since contact turns red.</t>
        </is>
      </c>
    </row>
    <row r="19">
      <c r="A19" s="3" t="inlineStr">
        <is>
          <t>Google Sheets</t>
        </is>
      </c>
      <c r="B19" s="4" t="n"/>
    </row>
    <row r="20">
      <c r="A20" s="5" t="inlineStr">
        <is>
          <t>Import</t>
        </is>
      </c>
      <c r="B20" s="6" t="inlineStr">
        <is>
          <t>In Google Drive: New → File upload, then open the file and choose File → Save as Google Sheets. Or in a blank Sheet: File → Import → Upload → Replace spreadsheet. Formulas, dropdowns and colors carry over.</t>
        </is>
      </c>
    </row>
    <row r="21">
      <c r="A21" s="5" t="inlineStr">
        <is>
          <t>Adding rows</t>
        </is>
      </c>
      <c r="B21" s="6" t="inlineStr">
        <is>
          <t>Formulas and dropdowns are pre-filled for 200 rows per tab (25 awards). Need more? Insert rows above the last pre-filled row and copy a row down, so the ranges stretch with you.</t>
        </is>
      </c>
    </row>
    <row r="23">
      <c r="A23" s="3" t="inlineStr">
        <is>
          <t>When a spreadsheet stops being enough</t>
        </is>
      </c>
      <c r="B23" s="4" t="n"/>
    </row>
    <row r="24">
      <c r="A24" s="5" t="inlineStr">
        <is>
          <t>Grantable</t>
        </is>
      </c>
      <c r="B24" s="6" t="inlineStr">
        <is>
          <t>Grantable is an AI workspace for finding funders, writing proposals and tracking every application from research to award, plus (on Pro) scheduled agents such as a weekly deadline digest. Free to start.</t>
        </is>
      </c>
    </row>
    <row r="25">
      <c r="A25" s="5" t="inlineStr">
        <is>
          <t>Get the latest version</t>
        </is>
      </c>
      <c r="B25" s="7" t="inlineStr">
        <is>
          <t>https://grantable.co/templates/grant-tracker</t>
        </is>
      </c>
    </row>
    <row r="27">
      <c r="A27" s="8" t="inlineStr">
        <is>
          <t>Legend</t>
        </is>
      </c>
    </row>
    <row r="28">
      <c r="A28" s="9" t="inlineStr">
        <is>
          <t>Example row: delete it</t>
        </is>
      </c>
    </row>
    <row r="29">
      <c r="A29" s="10" t="inlineStr">
        <is>
          <t>Formula cell: fills in by itself</t>
        </is>
      </c>
    </row>
    <row r="30">
      <c r="A30" s="11" t="inlineStr">
        <is>
          <t>Overdue / over budget</t>
        </is>
      </c>
    </row>
    <row r="31">
      <c r="A31" s="12" t="inlineStr">
        <is>
          <t>Due soon / needs attention</t>
        </is>
      </c>
    </row>
    <row r="32">
      <c r="A32" s="13" t="inlineStr">
        <is>
          <t>Awarded / received / on track</t>
        </is>
      </c>
    </row>
  </sheetData>
  <hyperlinks>
    <hyperlink xmlns:r="http://schemas.openxmlformats.org/officeDocument/2006/relationships" ref="B25"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8C6BAA"/>
    <outlinePr summaryBelow="1" summaryRight="1"/>
    <pageSetUpPr fitToPage="1"/>
  </sheetPr>
  <dimension ref="A1:F31"/>
  <sheetViews>
    <sheetView showGridLines="0" workbookViewId="0">
      <pane ySplit="3" topLeftCell="A4" activePane="bottomLeft" state="frozen"/>
      <selection pane="bottomLeft" activeCell="A1" sqref="A1"/>
    </sheetView>
  </sheetViews>
  <sheetFormatPr baseColWidth="8" defaultRowHeight="15"/>
  <cols>
    <col width="34" customWidth="1" min="1" max="1"/>
    <col width="16" customWidth="1" min="2" max="2"/>
    <col width="4" customWidth="1" min="3" max="3"/>
    <col width="22" customWidth="1" min="4" max="4"/>
    <col width="12" customWidth="1" min="5" max="5"/>
    <col width="16" customWidth="1" min="6" max="6"/>
  </cols>
  <sheetData>
    <row r="1" ht="28" customHeight="1">
      <c r="A1" s="14" t="inlineStr">
        <is>
          <t>Summary</t>
        </is>
      </c>
    </row>
    <row r="2">
      <c r="A2" s="15" t="inlineStr">
        <is>
          <t>Updates itself from the other tabs. Nothing to type here.</t>
        </is>
      </c>
    </row>
    <row r="4">
      <c r="A4" s="3" t="inlineStr">
        <is>
          <t>Pipeline</t>
        </is>
      </c>
      <c r="B4" s="4" t="n"/>
      <c r="D4" s="8" t="inlineStr">
        <is>
          <t>By stage</t>
        </is>
      </c>
    </row>
    <row r="5">
      <c r="A5" s="16" t="inlineStr">
        <is>
          <t>Open applications</t>
        </is>
      </c>
      <c r="B5" s="17">
        <f>COUNTIF(Pipeline!$C$5:$C$204,"Researching")+COUNTIF(Pipeline!$C$5:$C$204,"LOI")+COUNTIF(Pipeline!$C$5:$C$204,"Drafting")+COUNTIF(Pipeline!$C$5:$C$204,"Internal review")</f>
        <v/>
      </c>
      <c r="D5" s="18" t="inlineStr">
        <is>
          <t>Stage</t>
        </is>
      </c>
      <c r="E5" s="18" t="inlineStr">
        <is>
          <t>Count</t>
        </is>
      </c>
      <c r="F5" s="18" t="inlineStr">
        <is>
          <t>Ask</t>
        </is>
      </c>
    </row>
    <row r="6">
      <c r="A6" s="16" t="inlineStr">
        <is>
          <t>Deadlines in the next 14 days</t>
        </is>
      </c>
      <c r="B6" s="17">
        <f>COUNTIFS(Pipeline!$F$5:$F$204,"&gt;=0",Pipeline!$F$5:$F$204,"&lt;=14")</f>
        <v/>
      </c>
      <c r="D6" s="16" t="inlineStr">
        <is>
          <t>Researching</t>
        </is>
      </c>
      <c r="E6" s="19">
        <f>COUNTIF(Pipeline!$C$5:$C$204,D6)</f>
        <v/>
      </c>
      <c r="F6" s="20">
        <f>SUMIFS(Pipeline!$G$5:$G$204,Pipeline!$C$5:$C$204,D6)</f>
        <v/>
      </c>
    </row>
    <row r="7">
      <c r="A7" s="16" t="inlineStr">
        <is>
          <t>Missed deadlines (still open)</t>
        </is>
      </c>
      <c r="B7" s="17">
        <f>COUNTIF(Pipeline!$F$5:$F$204,"&lt;0")</f>
        <v/>
      </c>
      <c r="D7" s="16" t="inlineStr">
        <is>
          <t>LOI</t>
        </is>
      </c>
      <c r="E7" s="19">
        <f>COUNTIF(Pipeline!$C$5:$C$204,D7)</f>
        <v/>
      </c>
      <c r="F7" s="20">
        <f>SUMIFS(Pipeline!$G$5:$G$204,Pipeline!$C$5:$C$204,D7)</f>
        <v/>
      </c>
    </row>
    <row r="8">
      <c r="A8" s="16" t="inlineStr">
        <is>
          <t>Submitted, awaiting decision</t>
        </is>
      </c>
      <c r="B8" s="17">
        <f>COUNTIF(Pipeline!$C$5:$C$204,"Submitted")</f>
        <v/>
      </c>
      <c r="D8" s="16" t="inlineStr">
        <is>
          <t>Drafting</t>
        </is>
      </c>
      <c r="E8" s="19">
        <f>COUNTIF(Pipeline!$C$5:$C$204,D8)</f>
        <v/>
      </c>
      <c r="F8" s="20">
        <f>SUMIFS(Pipeline!$G$5:$G$204,Pipeline!$C$5:$C$204,D8)</f>
        <v/>
      </c>
    </row>
    <row r="9">
      <c r="A9" s="16" t="inlineStr">
        <is>
          <t>Total asked (open + submitted)</t>
        </is>
      </c>
      <c r="B9" s="21">
        <f>SUMIFS(Pipeline!$G$5:$G$204,Pipeline!$C$5:$C$204,"Researching")+SUMIFS(Pipeline!$G$5:$G$204,Pipeline!$C$5:$C$204,"LOI")+SUMIFS(Pipeline!$G$5:$G$204,Pipeline!$C$5:$C$204,"Drafting")+SUMIFS(Pipeline!$G$5:$G$204,Pipeline!$C$5:$C$204,"Internal review")+SUMIFS(Pipeline!$G$5:$G$204,Pipeline!$C$5:$C$204,"Submitted")</f>
        <v/>
      </c>
      <c r="D9" s="16" t="inlineStr">
        <is>
          <t>Internal review</t>
        </is>
      </c>
      <c r="E9" s="19">
        <f>COUNTIF(Pipeline!$C$5:$C$204,D9)</f>
        <v/>
      </c>
      <c r="F9" s="20">
        <f>SUMIFS(Pipeline!$G$5:$G$204,Pipeline!$C$5:$C$204,D9)</f>
        <v/>
      </c>
    </row>
    <row r="10">
      <c r="A10" s="16" t="inlineStr">
        <is>
          <t>Weighted pipeline</t>
        </is>
      </c>
      <c r="B10" s="21">
        <f>SUMIFS(Pipeline!$I$5:$I$204,Pipeline!$C$5:$C$204,"Researching")+SUMIFS(Pipeline!$I$5:$I$204,Pipeline!$C$5:$C$204,"LOI")+SUMIFS(Pipeline!$I$5:$I$204,Pipeline!$C$5:$C$204,"Drafting")+SUMIFS(Pipeline!$I$5:$I$204,Pipeline!$C$5:$C$204,"Internal review")+SUMIFS(Pipeline!$I$5:$I$204,Pipeline!$C$5:$C$204,"Submitted")</f>
        <v/>
      </c>
      <c r="D10" s="16" t="inlineStr">
        <is>
          <t>Submitted</t>
        </is>
      </c>
      <c r="E10" s="19">
        <f>COUNTIF(Pipeline!$C$5:$C$204,D10)</f>
        <v/>
      </c>
      <c r="F10" s="20">
        <f>SUMIFS(Pipeline!$G$5:$G$204,Pipeline!$C$5:$C$204,D10)</f>
        <v/>
      </c>
    </row>
    <row r="11">
      <c r="A11" s="16" t="inlineStr">
        <is>
          <t>Win rate (won ÷ decided)</t>
        </is>
      </c>
      <c r="B11" s="22">
        <f>IFERROR((COUNTIF(Pipeline!$C$5:$C$204,"Awarded")+COUNTIF(Pipeline!$C$5:$C$204,"Implementing")+COUNTIF(Pipeline!$C$5:$C$204,"Reporting"))/((COUNTIF(Pipeline!$C$5:$C$204,"Awarded")+COUNTIF(Pipeline!$C$5:$C$204,"Implementing")+COUNTIF(Pipeline!$C$5:$C$204,"Reporting"))+COUNTIF(Pipeline!$C$5:$C$204,"Declined")),"")</f>
        <v/>
      </c>
      <c r="D11" s="16" t="inlineStr">
        <is>
          <t>Awarded</t>
        </is>
      </c>
      <c r="E11" s="19">
        <f>COUNTIF(Pipeline!$C$5:$C$204,D11)</f>
        <v/>
      </c>
      <c r="F11" s="20">
        <f>SUMIFS(Pipeline!$G$5:$G$204,Pipeline!$C$5:$C$204,D11)</f>
        <v/>
      </c>
    </row>
    <row r="12">
      <c r="D12" s="16" t="inlineStr">
        <is>
          <t>Implementing</t>
        </is>
      </c>
      <c r="E12" s="19">
        <f>COUNTIF(Pipeline!$C$5:$C$204,D12)</f>
        <v/>
      </c>
      <c r="F12" s="20">
        <f>SUMIFS(Pipeline!$G$5:$G$204,Pipeline!$C$5:$C$204,D12)</f>
        <v/>
      </c>
    </row>
    <row r="13">
      <c r="A13" s="3" t="inlineStr">
        <is>
          <t>Awards</t>
        </is>
      </c>
      <c r="B13" s="4" t="n"/>
      <c r="D13" s="16" t="inlineStr">
        <is>
          <t>Reporting</t>
        </is>
      </c>
      <c r="E13" s="19">
        <f>COUNTIF(Pipeline!$C$5:$C$204,D13)</f>
        <v/>
      </c>
      <c r="F13" s="20">
        <f>SUMIFS(Pipeline!$G$5:$G$204,Pipeline!$C$5:$C$204,D13)</f>
        <v/>
      </c>
    </row>
    <row r="14">
      <c r="A14" s="16" t="inlineStr">
        <is>
          <t>Active awards</t>
        </is>
      </c>
      <c r="B14" s="17">
        <f>COUNTIF('Award terms'!$H$6:$H$30,"&gt;=0")</f>
        <v/>
      </c>
      <c r="D14" s="16" t="inlineStr">
        <is>
          <t>Declined</t>
        </is>
      </c>
      <c r="E14" s="19">
        <f>COUNTIF(Pipeline!$C$5:$C$204,D14)</f>
        <v/>
      </c>
      <c r="F14" s="20">
        <f>SUMIFS(Pipeline!$G$5:$G$204,Pipeline!$C$5:$C$204,D14)</f>
        <v/>
      </c>
    </row>
    <row r="15">
      <c r="A15" s="16" t="inlineStr">
        <is>
          <t>Total awarded</t>
        </is>
      </c>
      <c r="B15" s="21">
        <f>SUM('Award terms'!$C$6:$C$30)</f>
        <v/>
      </c>
      <c r="D15" s="16" t="inlineStr">
        <is>
          <t>Archived</t>
        </is>
      </c>
      <c r="E15" s="19">
        <f>COUNTIF(Pipeline!$C$5:$C$204,D15)</f>
        <v/>
      </c>
      <c r="F15" s="20">
        <f>SUMIFS(Pipeline!$G$5:$G$204,Pipeline!$C$5:$C$204,D15)</f>
        <v/>
      </c>
    </row>
    <row r="16">
      <c r="A16" s="16" t="inlineStr">
        <is>
          <t>Received to date</t>
        </is>
      </c>
      <c r="B16" s="21">
        <f>SUM('Award terms'!$F$34:$F$233)</f>
        <v/>
      </c>
    </row>
    <row r="17">
      <c r="A17" s="16" t="inlineStr">
        <is>
          <t>Still to receive</t>
        </is>
      </c>
      <c r="B17" s="21">
        <f>SUM('Award terms'!$M$6:$M$30)</f>
        <v/>
      </c>
    </row>
    <row r="18">
      <c r="A18" s="16" t="inlineStr">
        <is>
          <t>Overdue payments</t>
        </is>
      </c>
      <c r="B18" s="17">
        <f>COUNTIF('Award terms'!$G$34:$G$233,"Overdue")</f>
        <v/>
      </c>
    </row>
    <row r="19">
      <c r="A19" s="16" t="inlineStr">
        <is>
          <t>Awards ending in the next 60 days</t>
        </is>
      </c>
      <c r="B19" s="17">
        <f>COUNTIFS('Award terms'!$H$6:$H$30,"&gt;=0",'Award terms'!$H$6:$H$30,"&lt;=60")</f>
        <v/>
      </c>
    </row>
    <row r="20"/>
    <row r="21">
      <c r="A21" s="3" t="inlineStr">
        <is>
          <t>Reports</t>
        </is>
      </c>
      <c r="B21" s="4" t="n"/>
    </row>
    <row r="22">
      <c r="A22" s="16" t="inlineStr">
        <is>
          <t>Overdue reports</t>
        </is>
      </c>
      <c r="B22" s="17">
        <f>COUNTIF('Reports due'!$F$5:$F$204,"&lt;0")</f>
        <v/>
      </c>
    </row>
    <row r="23">
      <c r="A23" s="16" t="inlineStr">
        <is>
          <t>Due in the next 14 days</t>
        </is>
      </c>
      <c r="B23" s="17">
        <f>COUNTIFS('Reports due'!$F$5:$F$204,"&gt;=0",'Reports due'!$F$5:$F$204,"&lt;=14")</f>
        <v/>
      </c>
    </row>
    <row r="24">
      <c r="A24" s="16" t="inlineStr">
        <is>
          <t>Due in the next 30 days</t>
        </is>
      </c>
      <c r="B24" s="17">
        <f>COUNTIFS('Reports due'!$F$5:$F$204,"&gt;=0",'Reports due'!$F$5:$F$204,"&lt;=30")</f>
        <v/>
      </c>
    </row>
    <row r="25"/>
    <row r="26">
      <c r="A26" s="3" t="inlineStr">
        <is>
          <t>Budget</t>
        </is>
      </c>
      <c r="B26" s="4" t="n"/>
    </row>
    <row r="27">
      <c r="A27" s="16" t="inlineStr">
        <is>
          <t>Total budgeted</t>
        </is>
      </c>
      <c r="B27" s="21">
        <f>SUM('Budget vs. spend'!$D$5:$D$204)</f>
        <v/>
      </c>
    </row>
    <row r="28">
      <c r="A28" s="16" t="inlineStr">
        <is>
          <t>Spent to date</t>
        </is>
      </c>
      <c r="B28" s="21">
        <f>SUM('Budget vs. spend'!$E$5:$E$204)</f>
        <v/>
      </c>
    </row>
    <row r="29">
      <c r="A29" s="16" t="inlineStr">
        <is>
          <t>% spent</t>
        </is>
      </c>
      <c r="B29" s="22">
        <f>IFERROR(SUM('Budget vs. spend'!$E$5:$E$204)/SUM('Budget vs. spend'!$D$5:$D$204),"")</f>
        <v/>
      </c>
    </row>
    <row r="30">
      <c r="A30" s="16" t="inlineStr">
        <is>
          <t>Lines over budget</t>
        </is>
      </c>
      <c r="B30" s="17">
        <f>COUNTIF('Budget vs. spend'!$I$5:$I$204,"Over budget")</f>
        <v/>
      </c>
    </row>
    <row r="31">
      <c r="A31" s="16" t="inlineStr">
        <is>
          <t>Lines spending ahead of schedule</t>
        </is>
      </c>
      <c r="B31" s="17">
        <f>COUNTIF('Budget vs. spend'!$I$5:$I$204,"Ahead")</f>
        <v/>
      </c>
    </row>
  </sheetData>
  <conditionalFormatting sqref="B7">
    <cfRule type="expression" priority="1" dxfId="0" stopIfTrue="1">
      <formula>AND(ISNUMBER($B7),$B7&gt;0)</formula>
    </cfRule>
  </conditionalFormatting>
  <conditionalFormatting sqref="B18">
    <cfRule type="expression" priority="2" dxfId="0" stopIfTrue="1">
      <formula>AND(ISNUMBER($B18),$B18&gt;0)</formula>
    </cfRule>
  </conditionalFormatting>
  <conditionalFormatting sqref="B22">
    <cfRule type="expression" priority="3" dxfId="0" stopIfTrue="1">
      <formula>AND(ISNUMBER($B22),$B22&gt;0)</formula>
    </cfRule>
  </conditionalFormatting>
  <conditionalFormatting sqref="B30">
    <cfRule type="expression" priority="4" dxfId="0" stopIfTrue="1">
      <formula>AND(ISNUMBER($B30),$B30&gt;0)</formula>
    </cfRule>
  </conditionalFormatting>
  <pageMargins left="0.75" right="0.75" top="1" bottom="1" header="0.5" footer="0.5"/>
  <pageSetup orientation="landscape" fitToHeight="0" fitToWidth="1"/>
</worksheet>
</file>

<file path=xl/worksheets/sheet3.xml><?xml version="1.0" encoding="utf-8"?>
<worksheet xmlns="http://schemas.openxmlformats.org/spreadsheetml/2006/main">
  <sheetPr>
    <tabColor rgb="008C6BAA"/>
    <outlinePr summaryBelow="1" summaryRight="1"/>
    <pageSetUpPr fitToPage="1"/>
  </sheetPr>
  <dimension ref="A1:O20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15" customWidth="1" min="3" max="3"/>
    <col width="13" customWidth="1" min="4" max="4"/>
    <col width="14" customWidth="1" min="5" max="5"/>
    <col width="10" customWidth="1" min="6" max="6"/>
    <col width="13" customWidth="1" min="7" max="7"/>
    <col width="11" customWidth="1" min="8" max="8"/>
    <col width="13" customWidth="1" min="9" max="9"/>
    <col width="15" customWidth="1" min="10" max="10"/>
    <col width="15" customWidth="1" min="11" max="11"/>
    <col width="30" customWidth="1" min="12" max="12"/>
    <col width="14" customWidth="1" min="13" max="13"/>
    <col width="28" customWidth="1" min="14" max="14"/>
    <col width="34" customWidth="1" min="15" max="15"/>
  </cols>
  <sheetData>
    <row r="1" ht="28" customHeight="1">
      <c r="A1" s="14" t="inlineStr">
        <is>
          <t>Pipeline</t>
        </is>
      </c>
    </row>
    <row r="2">
      <c r="A2" s="15" t="inlineStr">
        <is>
          <t>Every opportunity from first look to decision. One row per application. Cream columns calculate themselves. Grey italic rows are examples: delete them.</t>
        </is>
      </c>
    </row>
    <row r="4" ht="30" customHeight="1">
      <c r="A4" s="23" t="inlineStr">
        <is>
          <t>Funder</t>
        </is>
      </c>
      <c r="B4" s="23" t="inlineStr">
        <is>
          <t>Opportunity / program</t>
        </is>
      </c>
      <c r="C4" s="23" t="inlineStr">
        <is>
          <t>Stage</t>
        </is>
      </c>
      <c r="D4" s="23" t="inlineStr">
        <is>
          <t>Owner</t>
        </is>
      </c>
      <c r="E4" s="23" t="inlineStr">
        <is>
          <t>Deadline</t>
        </is>
      </c>
      <c r="F4" s="23" t="inlineStr">
        <is>
          <t>Days left</t>
        </is>
      </c>
      <c r="G4" s="23" t="inlineStr">
        <is>
          <t>Ask</t>
        </is>
      </c>
      <c r="H4" s="23" t="inlineStr">
        <is>
          <t>Likelihood</t>
        </is>
      </c>
      <c r="I4" s="23" t="inlineStr">
        <is>
          <t>Weighted ask</t>
        </is>
      </c>
      <c r="J4" s="23" t="inlineStr">
        <is>
          <t>LOI status</t>
        </is>
      </c>
      <c r="K4" s="23" t="inlineStr">
        <is>
          <t>Proposal status</t>
        </is>
      </c>
      <c r="L4" s="23" t="inlineStr">
        <is>
          <t>Next step</t>
        </is>
      </c>
      <c r="M4" s="23" t="inlineStr">
        <is>
          <t>Next step by</t>
        </is>
      </c>
      <c r="N4" s="23" t="inlineStr">
        <is>
          <t>Link</t>
        </is>
      </c>
      <c r="O4" s="23" t="inlineStr">
        <is>
          <t>Notes</t>
        </is>
      </c>
    </row>
    <row r="5">
      <c r="A5" s="24" t="inlineStr">
        <is>
          <t>Riverside Community Foundation (example)</t>
        </is>
      </c>
      <c r="B5" s="25" t="inlineStr">
        <is>
          <t>Summer Reading Initiative</t>
        </is>
      </c>
      <c r="C5" s="24" t="inlineStr">
        <is>
          <t>Awarded</t>
        </is>
      </c>
      <c r="D5" s="24" t="inlineStr">
        <is>
          <t>Maya</t>
        </is>
      </c>
      <c r="E5" s="26">
        <f>TODAY()-95</f>
        <v/>
      </c>
      <c r="F5" s="27">
        <f>IF(E5="","",IF(OR($C5="Researching",$C5="LOI",$C5="Drafting",$C5="Internal review"),E5-TODAY(),""))</f>
        <v/>
      </c>
      <c r="G5" s="28" t="n">
        <v>40000</v>
      </c>
      <c r="H5" s="24" t="inlineStr">
        <is>
          <t>High</t>
        </is>
      </c>
      <c r="I5" s="28">
        <f>IF(OR(G5="",H5=""),"",G5*IF(H5="High",0.6,IF(H5="Medium",0.3,0.1)))</f>
        <v/>
      </c>
      <c r="J5" s="24" t="inlineStr">
        <is>
          <t>Invited to apply</t>
        </is>
      </c>
      <c r="K5" s="24" t="inlineStr">
        <is>
          <t>Awarded</t>
        </is>
      </c>
      <c r="L5" s="25" t="inlineStr">
        <is>
          <t>Log award terms and first report date</t>
        </is>
      </c>
      <c r="M5" s="26">
        <f>TODAY()-60</f>
        <v/>
      </c>
      <c r="N5" s="24" t="inlineStr">
        <is>
          <t>https://example.org/riverside-literacy</t>
        </is>
      </c>
      <c r="O5" s="25" t="inlineStr">
        <is>
          <t>Award letter saved in shared drive</t>
        </is>
      </c>
    </row>
    <row r="6">
      <c r="A6" s="24" t="inlineStr">
        <is>
          <t>Harlow Family Fund (example)</t>
        </is>
      </c>
      <c r="B6" s="25" t="inlineStr">
        <is>
          <t>Organizational Capacity Grants</t>
        </is>
      </c>
      <c r="C6" s="24" t="inlineStr">
        <is>
          <t>Drafting</t>
        </is>
      </c>
      <c r="D6" s="24" t="inlineStr">
        <is>
          <t>Jordan</t>
        </is>
      </c>
      <c r="E6" s="26">
        <f>TODAY()+9</f>
        <v/>
      </c>
      <c r="F6" s="27">
        <f>IF(E6="","",IF(OR($C6="Researching",$C6="LOI",$C6="Drafting",$C6="Internal review"),E6-TODAY(),""))</f>
        <v/>
      </c>
      <c r="G6" s="28" t="n">
        <v>25000</v>
      </c>
      <c r="H6" s="24" t="inlineStr">
        <is>
          <t>Medium</t>
        </is>
      </c>
      <c r="I6" s="28">
        <f>IF(OR(G6="",H6=""),"",G6*IF(H6="High",0.6,IF(H6="Medium",0.3,0.1)))</f>
        <v/>
      </c>
      <c r="J6" s="24" t="inlineStr">
        <is>
          <t>Invited to apply</t>
        </is>
      </c>
      <c r="K6" s="24" t="inlineStr">
        <is>
          <t>Drafting</t>
        </is>
      </c>
      <c r="L6" s="25" t="inlineStr">
        <is>
          <t>Finalize budget narrative with finance</t>
        </is>
      </c>
      <c r="M6" s="26">
        <f>TODAY()+3</f>
        <v/>
      </c>
      <c r="N6" s="24" t="inlineStr">
        <is>
          <t>https://example.org/harlow-capacity</t>
        </is>
      </c>
      <c r="O6" s="25" t="inlineStr">
        <is>
          <t>Program officer asked for a 3-year budget</t>
        </is>
      </c>
    </row>
    <row r="7">
      <c r="A7" s="24" t="inlineStr">
        <is>
          <t>Northgate Health Trust (example)</t>
        </is>
      </c>
      <c r="B7" s="25" t="inlineStr">
        <is>
          <t>Community Health Innovation</t>
        </is>
      </c>
      <c r="C7" s="24" t="inlineStr">
        <is>
          <t>LOI</t>
        </is>
      </c>
      <c r="D7" s="24" t="inlineStr">
        <is>
          <t>Maya</t>
        </is>
      </c>
      <c r="E7" s="26">
        <f>TODAY()+26</f>
        <v/>
      </c>
      <c r="F7" s="27">
        <f>IF(E7="","",IF(OR($C7="Researching",$C7="LOI",$C7="Drafting",$C7="Internal review"),E7-TODAY(),""))</f>
        <v/>
      </c>
      <c r="G7" s="28" t="n">
        <v>75000</v>
      </c>
      <c r="H7" s="24" t="inlineStr">
        <is>
          <t>Low</t>
        </is>
      </c>
      <c r="I7" s="28">
        <f>IF(OR(G7="",H7=""),"",G7*IF(H7="High",0.6,IF(H7="Medium",0.3,0.1)))</f>
        <v/>
      </c>
      <c r="J7" s="24" t="inlineStr">
        <is>
          <t>Drafting</t>
        </is>
      </c>
      <c r="K7" s="24" t="inlineStr">
        <is>
          <t>Not started</t>
        </is>
      </c>
      <c r="L7" s="25" t="inlineStr">
        <is>
          <t>Draft 2-page LOI</t>
        </is>
      </c>
      <c r="M7" s="26">
        <f>TODAY()+12</f>
        <v/>
      </c>
      <c r="N7" s="24" t="inlineStr">
        <is>
          <t>https://example.org/northgate-innovation</t>
        </is>
      </c>
      <c r="O7" s="25" t="inlineStr">
        <is>
          <t>New funder; first ask</t>
        </is>
      </c>
    </row>
    <row r="8">
      <c r="A8" s="29" t="n"/>
      <c r="B8" s="6" t="n"/>
      <c r="C8" s="29" t="n"/>
      <c r="D8" s="29" t="n"/>
      <c r="E8" s="30" t="n"/>
      <c r="F8" s="31">
        <f>IF(E8="","",IF(OR($C8="Researching",$C8="LOI",$C8="Drafting",$C8="Internal review"),E8-TODAY(),""))</f>
        <v/>
      </c>
      <c r="G8" s="32" t="n"/>
      <c r="H8" s="29" t="n"/>
      <c r="I8" s="33">
        <f>IF(OR(G8="",H8=""),"",G8*IF(H8="High",0.6,IF(H8="Medium",0.3,0.1)))</f>
        <v/>
      </c>
      <c r="J8" s="29" t="n"/>
      <c r="K8" s="29" t="n"/>
      <c r="L8" s="6" t="n"/>
      <c r="M8" s="30" t="n"/>
      <c r="N8" s="29" t="n"/>
      <c r="O8" s="6" t="n"/>
    </row>
    <row r="9">
      <c r="A9" s="29" t="n"/>
      <c r="B9" s="6" t="n"/>
      <c r="C9" s="29" t="n"/>
      <c r="D9" s="29" t="n"/>
      <c r="E9" s="30" t="n"/>
      <c r="F9" s="31">
        <f>IF(E9="","",IF(OR($C9="Researching",$C9="LOI",$C9="Drafting",$C9="Internal review"),E9-TODAY(),""))</f>
        <v/>
      </c>
      <c r="G9" s="32" t="n"/>
      <c r="H9" s="29" t="n"/>
      <c r="I9" s="33">
        <f>IF(OR(G9="",H9=""),"",G9*IF(H9="High",0.6,IF(H9="Medium",0.3,0.1)))</f>
        <v/>
      </c>
      <c r="J9" s="29" t="n"/>
      <c r="K9" s="29" t="n"/>
      <c r="L9" s="6" t="n"/>
      <c r="M9" s="30" t="n"/>
      <c r="N9" s="29" t="n"/>
      <c r="O9" s="6" t="n"/>
    </row>
    <row r="10">
      <c r="A10" s="29" t="n"/>
      <c r="B10" s="6" t="n"/>
      <c r="C10" s="29" t="n"/>
      <c r="D10" s="29" t="n"/>
      <c r="E10" s="30" t="n"/>
      <c r="F10" s="31">
        <f>IF(E10="","",IF(OR($C10="Researching",$C10="LOI",$C10="Drafting",$C10="Internal review"),E10-TODAY(),""))</f>
        <v/>
      </c>
      <c r="G10" s="32" t="n"/>
      <c r="H10" s="29" t="n"/>
      <c r="I10" s="33">
        <f>IF(OR(G10="",H10=""),"",G10*IF(H10="High",0.6,IF(H10="Medium",0.3,0.1)))</f>
        <v/>
      </c>
      <c r="J10" s="29" t="n"/>
      <c r="K10" s="29" t="n"/>
      <c r="L10" s="6" t="n"/>
      <c r="M10" s="30" t="n"/>
      <c r="N10" s="29" t="n"/>
      <c r="O10" s="6" t="n"/>
    </row>
    <row r="11">
      <c r="A11" s="29" t="n"/>
      <c r="B11" s="6" t="n"/>
      <c r="C11" s="29" t="n"/>
      <c r="D11" s="29" t="n"/>
      <c r="E11" s="30" t="n"/>
      <c r="F11" s="31">
        <f>IF(E11="","",IF(OR($C11="Researching",$C11="LOI",$C11="Drafting",$C11="Internal review"),E11-TODAY(),""))</f>
        <v/>
      </c>
      <c r="G11" s="32" t="n"/>
      <c r="H11" s="29" t="n"/>
      <c r="I11" s="33">
        <f>IF(OR(G11="",H11=""),"",G11*IF(H11="High",0.6,IF(H11="Medium",0.3,0.1)))</f>
        <v/>
      </c>
      <c r="J11" s="29" t="n"/>
      <c r="K11" s="29" t="n"/>
      <c r="L11" s="6" t="n"/>
      <c r="M11" s="30" t="n"/>
      <c r="N11" s="29" t="n"/>
      <c r="O11" s="6" t="n"/>
    </row>
    <row r="12">
      <c r="A12" s="29" t="n"/>
      <c r="B12" s="6" t="n"/>
      <c r="C12" s="29" t="n"/>
      <c r="D12" s="29" t="n"/>
      <c r="E12" s="30" t="n"/>
      <c r="F12" s="31">
        <f>IF(E12="","",IF(OR($C12="Researching",$C12="LOI",$C12="Drafting",$C12="Internal review"),E12-TODAY(),""))</f>
        <v/>
      </c>
      <c r="G12" s="32" t="n"/>
      <c r="H12" s="29" t="n"/>
      <c r="I12" s="33">
        <f>IF(OR(G12="",H12=""),"",G12*IF(H12="High",0.6,IF(H12="Medium",0.3,0.1)))</f>
        <v/>
      </c>
      <c r="J12" s="29" t="n"/>
      <c r="K12" s="29" t="n"/>
      <c r="L12" s="6" t="n"/>
      <c r="M12" s="30" t="n"/>
      <c r="N12" s="29" t="n"/>
      <c r="O12" s="6" t="n"/>
    </row>
    <row r="13">
      <c r="A13" s="29" t="n"/>
      <c r="B13" s="6" t="n"/>
      <c r="C13" s="29" t="n"/>
      <c r="D13" s="29" t="n"/>
      <c r="E13" s="30" t="n"/>
      <c r="F13" s="31">
        <f>IF(E13="","",IF(OR($C13="Researching",$C13="LOI",$C13="Drafting",$C13="Internal review"),E13-TODAY(),""))</f>
        <v/>
      </c>
      <c r="G13" s="32" t="n"/>
      <c r="H13" s="29" t="n"/>
      <c r="I13" s="33">
        <f>IF(OR(G13="",H13=""),"",G13*IF(H13="High",0.6,IF(H13="Medium",0.3,0.1)))</f>
        <v/>
      </c>
      <c r="J13" s="29" t="n"/>
      <c r="K13" s="29" t="n"/>
      <c r="L13" s="6" t="n"/>
      <c r="M13" s="30" t="n"/>
      <c r="N13" s="29" t="n"/>
      <c r="O13" s="6" t="n"/>
    </row>
    <row r="14">
      <c r="A14" s="29" t="n"/>
      <c r="B14" s="6" t="n"/>
      <c r="C14" s="29" t="n"/>
      <c r="D14" s="29" t="n"/>
      <c r="E14" s="30" t="n"/>
      <c r="F14" s="31">
        <f>IF(E14="","",IF(OR($C14="Researching",$C14="LOI",$C14="Drafting",$C14="Internal review"),E14-TODAY(),""))</f>
        <v/>
      </c>
      <c r="G14" s="32" t="n"/>
      <c r="H14" s="29" t="n"/>
      <c r="I14" s="33">
        <f>IF(OR(G14="",H14=""),"",G14*IF(H14="High",0.6,IF(H14="Medium",0.3,0.1)))</f>
        <v/>
      </c>
      <c r="J14" s="29" t="n"/>
      <c r="K14" s="29" t="n"/>
      <c r="L14" s="6" t="n"/>
      <c r="M14" s="30" t="n"/>
      <c r="N14" s="29" t="n"/>
      <c r="O14" s="6" t="n"/>
    </row>
    <row r="15">
      <c r="A15" s="29" t="n"/>
      <c r="B15" s="6" t="n"/>
      <c r="C15" s="29" t="n"/>
      <c r="D15" s="29" t="n"/>
      <c r="E15" s="30" t="n"/>
      <c r="F15" s="31">
        <f>IF(E15="","",IF(OR($C15="Researching",$C15="LOI",$C15="Drafting",$C15="Internal review"),E15-TODAY(),""))</f>
        <v/>
      </c>
      <c r="G15" s="32" t="n"/>
      <c r="H15" s="29" t="n"/>
      <c r="I15" s="33">
        <f>IF(OR(G15="",H15=""),"",G15*IF(H15="High",0.6,IF(H15="Medium",0.3,0.1)))</f>
        <v/>
      </c>
      <c r="J15" s="29" t="n"/>
      <c r="K15" s="29" t="n"/>
      <c r="L15" s="6" t="n"/>
      <c r="M15" s="30" t="n"/>
      <c r="N15" s="29" t="n"/>
      <c r="O15" s="6" t="n"/>
    </row>
    <row r="16">
      <c r="A16" s="29" t="n"/>
      <c r="B16" s="6" t="n"/>
      <c r="C16" s="29" t="n"/>
      <c r="D16" s="29" t="n"/>
      <c r="E16" s="30" t="n"/>
      <c r="F16" s="31">
        <f>IF(E16="","",IF(OR($C16="Researching",$C16="LOI",$C16="Drafting",$C16="Internal review"),E16-TODAY(),""))</f>
        <v/>
      </c>
      <c r="G16" s="32" t="n"/>
      <c r="H16" s="29" t="n"/>
      <c r="I16" s="33">
        <f>IF(OR(G16="",H16=""),"",G16*IF(H16="High",0.6,IF(H16="Medium",0.3,0.1)))</f>
        <v/>
      </c>
      <c r="J16" s="29" t="n"/>
      <c r="K16" s="29" t="n"/>
      <c r="L16" s="6" t="n"/>
      <c r="M16" s="30" t="n"/>
      <c r="N16" s="29" t="n"/>
      <c r="O16" s="6" t="n"/>
    </row>
    <row r="17">
      <c r="A17" s="29" t="n"/>
      <c r="B17" s="6" t="n"/>
      <c r="C17" s="29" t="n"/>
      <c r="D17" s="29" t="n"/>
      <c r="E17" s="30" t="n"/>
      <c r="F17" s="31">
        <f>IF(E17="","",IF(OR($C17="Researching",$C17="LOI",$C17="Drafting",$C17="Internal review"),E17-TODAY(),""))</f>
        <v/>
      </c>
      <c r="G17" s="32" t="n"/>
      <c r="H17" s="29" t="n"/>
      <c r="I17" s="33">
        <f>IF(OR(G17="",H17=""),"",G17*IF(H17="High",0.6,IF(H17="Medium",0.3,0.1)))</f>
        <v/>
      </c>
      <c r="J17" s="29" t="n"/>
      <c r="K17" s="29" t="n"/>
      <c r="L17" s="6" t="n"/>
      <c r="M17" s="30" t="n"/>
      <c r="N17" s="29" t="n"/>
      <c r="O17" s="6" t="n"/>
    </row>
    <row r="18">
      <c r="A18" s="29" t="n"/>
      <c r="B18" s="6" t="n"/>
      <c r="C18" s="29" t="n"/>
      <c r="D18" s="29" t="n"/>
      <c r="E18" s="30" t="n"/>
      <c r="F18" s="31">
        <f>IF(E18="","",IF(OR($C18="Researching",$C18="LOI",$C18="Drafting",$C18="Internal review"),E18-TODAY(),""))</f>
        <v/>
      </c>
      <c r="G18" s="32" t="n"/>
      <c r="H18" s="29" t="n"/>
      <c r="I18" s="33">
        <f>IF(OR(G18="",H18=""),"",G18*IF(H18="High",0.6,IF(H18="Medium",0.3,0.1)))</f>
        <v/>
      </c>
      <c r="J18" s="29" t="n"/>
      <c r="K18" s="29" t="n"/>
      <c r="L18" s="6" t="n"/>
      <c r="M18" s="30" t="n"/>
      <c r="N18" s="29" t="n"/>
      <c r="O18" s="6" t="n"/>
    </row>
    <row r="19">
      <c r="A19" s="29" t="n"/>
      <c r="B19" s="6" t="n"/>
      <c r="C19" s="29" t="n"/>
      <c r="D19" s="29" t="n"/>
      <c r="E19" s="30" t="n"/>
      <c r="F19" s="31">
        <f>IF(E19="","",IF(OR($C19="Researching",$C19="LOI",$C19="Drafting",$C19="Internal review"),E19-TODAY(),""))</f>
        <v/>
      </c>
      <c r="G19" s="32" t="n"/>
      <c r="H19" s="29" t="n"/>
      <c r="I19" s="33">
        <f>IF(OR(G19="",H19=""),"",G19*IF(H19="High",0.6,IF(H19="Medium",0.3,0.1)))</f>
        <v/>
      </c>
      <c r="J19" s="29" t="n"/>
      <c r="K19" s="29" t="n"/>
      <c r="L19" s="6" t="n"/>
      <c r="M19" s="30" t="n"/>
      <c r="N19" s="29" t="n"/>
      <c r="O19" s="6" t="n"/>
    </row>
    <row r="20">
      <c r="A20" s="29" t="n"/>
      <c r="B20" s="6" t="n"/>
      <c r="C20" s="29" t="n"/>
      <c r="D20" s="29" t="n"/>
      <c r="E20" s="30" t="n"/>
      <c r="F20" s="31">
        <f>IF(E20="","",IF(OR($C20="Researching",$C20="LOI",$C20="Drafting",$C20="Internal review"),E20-TODAY(),""))</f>
        <v/>
      </c>
      <c r="G20" s="32" t="n"/>
      <c r="H20" s="29" t="n"/>
      <c r="I20" s="33">
        <f>IF(OR(G20="",H20=""),"",G20*IF(H20="High",0.6,IF(H20="Medium",0.3,0.1)))</f>
        <v/>
      </c>
      <c r="J20" s="29" t="n"/>
      <c r="K20" s="29" t="n"/>
      <c r="L20" s="6" t="n"/>
      <c r="M20" s="30" t="n"/>
      <c r="N20" s="29" t="n"/>
      <c r="O20" s="6" t="n"/>
    </row>
    <row r="21">
      <c r="A21" s="29" t="n"/>
      <c r="B21" s="6" t="n"/>
      <c r="C21" s="29" t="n"/>
      <c r="D21" s="29" t="n"/>
      <c r="E21" s="30" t="n"/>
      <c r="F21" s="31">
        <f>IF(E21="","",IF(OR($C21="Researching",$C21="LOI",$C21="Drafting",$C21="Internal review"),E21-TODAY(),""))</f>
        <v/>
      </c>
      <c r="G21" s="32" t="n"/>
      <c r="H21" s="29" t="n"/>
      <c r="I21" s="33">
        <f>IF(OR(G21="",H21=""),"",G21*IF(H21="High",0.6,IF(H21="Medium",0.3,0.1)))</f>
        <v/>
      </c>
      <c r="J21" s="29" t="n"/>
      <c r="K21" s="29" t="n"/>
      <c r="L21" s="6" t="n"/>
      <c r="M21" s="30" t="n"/>
      <c r="N21" s="29" t="n"/>
      <c r="O21" s="6" t="n"/>
    </row>
    <row r="22">
      <c r="A22" s="29" t="n"/>
      <c r="B22" s="6" t="n"/>
      <c r="C22" s="29" t="n"/>
      <c r="D22" s="29" t="n"/>
      <c r="E22" s="30" t="n"/>
      <c r="F22" s="31">
        <f>IF(E22="","",IF(OR($C22="Researching",$C22="LOI",$C22="Drafting",$C22="Internal review"),E22-TODAY(),""))</f>
        <v/>
      </c>
      <c r="G22" s="32" t="n"/>
      <c r="H22" s="29" t="n"/>
      <c r="I22" s="33">
        <f>IF(OR(G22="",H22=""),"",G22*IF(H22="High",0.6,IF(H22="Medium",0.3,0.1)))</f>
        <v/>
      </c>
      <c r="J22" s="29" t="n"/>
      <c r="K22" s="29" t="n"/>
      <c r="L22" s="6" t="n"/>
      <c r="M22" s="30" t="n"/>
      <c r="N22" s="29" t="n"/>
      <c r="O22" s="6" t="n"/>
    </row>
    <row r="23">
      <c r="A23" s="29" t="n"/>
      <c r="B23" s="6" t="n"/>
      <c r="C23" s="29" t="n"/>
      <c r="D23" s="29" t="n"/>
      <c r="E23" s="30" t="n"/>
      <c r="F23" s="31">
        <f>IF(E23="","",IF(OR($C23="Researching",$C23="LOI",$C23="Drafting",$C23="Internal review"),E23-TODAY(),""))</f>
        <v/>
      </c>
      <c r="G23" s="32" t="n"/>
      <c r="H23" s="29" t="n"/>
      <c r="I23" s="33">
        <f>IF(OR(G23="",H23=""),"",G23*IF(H23="High",0.6,IF(H23="Medium",0.3,0.1)))</f>
        <v/>
      </c>
      <c r="J23" s="29" t="n"/>
      <c r="K23" s="29" t="n"/>
      <c r="L23" s="6" t="n"/>
      <c r="M23" s="30" t="n"/>
      <c r="N23" s="29" t="n"/>
      <c r="O23" s="6" t="n"/>
    </row>
    <row r="24">
      <c r="A24" s="29" t="n"/>
      <c r="B24" s="6" t="n"/>
      <c r="C24" s="29" t="n"/>
      <c r="D24" s="29" t="n"/>
      <c r="E24" s="30" t="n"/>
      <c r="F24" s="31">
        <f>IF(E24="","",IF(OR($C24="Researching",$C24="LOI",$C24="Drafting",$C24="Internal review"),E24-TODAY(),""))</f>
        <v/>
      </c>
      <c r="G24" s="32" t="n"/>
      <c r="H24" s="29" t="n"/>
      <c r="I24" s="33">
        <f>IF(OR(G24="",H24=""),"",G24*IF(H24="High",0.6,IF(H24="Medium",0.3,0.1)))</f>
        <v/>
      </c>
      <c r="J24" s="29" t="n"/>
      <c r="K24" s="29" t="n"/>
      <c r="L24" s="6" t="n"/>
      <c r="M24" s="30" t="n"/>
      <c r="N24" s="29" t="n"/>
      <c r="O24" s="6" t="n"/>
    </row>
    <row r="25">
      <c r="A25" s="29" t="n"/>
      <c r="B25" s="6" t="n"/>
      <c r="C25" s="29" t="n"/>
      <c r="D25" s="29" t="n"/>
      <c r="E25" s="30" t="n"/>
      <c r="F25" s="31">
        <f>IF(E25="","",IF(OR($C25="Researching",$C25="LOI",$C25="Drafting",$C25="Internal review"),E25-TODAY(),""))</f>
        <v/>
      </c>
      <c r="G25" s="32" t="n"/>
      <c r="H25" s="29" t="n"/>
      <c r="I25" s="33">
        <f>IF(OR(G25="",H25=""),"",G25*IF(H25="High",0.6,IF(H25="Medium",0.3,0.1)))</f>
        <v/>
      </c>
      <c r="J25" s="29" t="n"/>
      <c r="K25" s="29" t="n"/>
      <c r="L25" s="6" t="n"/>
      <c r="M25" s="30" t="n"/>
      <c r="N25" s="29" t="n"/>
      <c r="O25" s="6" t="n"/>
    </row>
    <row r="26">
      <c r="A26" s="29" t="n"/>
      <c r="B26" s="6" t="n"/>
      <c r="C26" s="29" t="n"/>
      <c r="D26" s="29" t="n"/>
      <c r="E26" s="30" t="n"/>
      <c r="F26" s="31">
        <f>IF(E26="","",IF(OR($C26="Researching",$C26="LOI",$C26="Drafting",$C26="Internal review"),E26-TODAY(),""))</f>
        <v/>
      </c>
      <c r="G26" s="32" t="n"/>
      <c r="H26" s="29" t="n"/>
      <c r="I26" s="33">
        <f>IF(OR(G26="",H26=""),"",G26*IF(H26="High",0.6,IF(H26="Medium",0.3,0.1)))</f>
        <v/>
      </c>
      <c r="J26" s="29" t="n"/>
      <c r="K26" s="29" t="n"/>
      <c r="L26" s="6" t="n"/>
      <c r="M26" s="30" t="n"/>
      <c r="N26" s="29" t="n"/>
      <c r="O26" s="6" t="n"/>
    </row>
    <row r="27">
      <c r="A27" s="29" t="n"/>
      <c r="B27" s="6" t="n"/>
      <c r="C27" s="29" t="n"/>
      <c r="D27" s="29" t="n"/>
      <c r="E27" s="30" t="n"/>
      <c r="F27" s="31">
        <f>IF(E27="","",IF(OR($C27="Researching",$C27="LOI",$C27="Drafting",$C27="Internal review"),E27-TODAY(),""))</f>
        <v/>
      </c>
      <c r="G27" s="32" t="n"/>
      <c r="H27" s="29" t="n"/>
      <c r="I27" s="33">
        <f>IF(OR(G27="",H27=""),"",G27*IF(H27="High",0.6,IF(H27="Medium",0.3,0.1)))</f>
        <v/>
      </c>
      <c r="J27" s="29" t="n"/>
      <c r="K27" s="29" t="n"/>
      <c r="L27" s="6" t="n"/>
      <c r="M27" s="30" t="n"/>
      <c r="N27" s="29" t="n"/>
      <c r="O27" s="6" t="n"/>
    </row>
    <row r="28">
      <c r="A28" s="29" t="n"/>
      <c r="B28" s="6" t="n"/>
      <c r="C28" s="29" t="n"/>
      <c r="D28" s="29" t="n"/>
      <c r="E28" s="30" t="n"/>
      <c r="F28" s="31">
        <f>IF(E28="","",IF(OR($C28="Researching",$C28="LOI",$C28="Drafting",$C28="Internal review"),E28-TODAY(),""))</f>
        <v/>
      </c>
      <c r="G28" s="32" t="n"/>
      <c r="H28" s="29" t="n"/>
      <c r="I28" s="33">
        <f>IF(OR(G28="",H28=""),"",G28*IF(H28="High",0.6,IF(H28="Medium",0.3,0.1)))</f>
        <v/>
      </c>
      <c r="J28" s="29" t="n"/>
      <c r="K28" s="29" t="n"/>
      <c r="L28" s="6" t="n"/>
      <c r="M28" s="30" t="n"/>
      <c r="N28" s="29" t="n"/>
      <c r="O28" s="6" t="n"/>
    </row>
    <row r="29">
      <c r="A29" s="29" t="n"/>
      <c r="B29" s="6" t="n"/>
      <c r="C29" s="29" t="n"/>
      <c r="D29" s="29" t="n"/>
      <c r="E29" s="30" t="n"/>
      <c r="F29" s="31">
        <f>IF(E29="","",IF(OR($C29="Researching",$C29="LOI",$C29="Drafting",$C29="Internal review"),E29-TODAY(),""))</f>
        <v/>
      </c>
      <c r="G29" s="32" t="n"/>
      <c r="H29" s="29" t="n"/>
      <c r="I29" s="33">
        <f>IF(OR(G29="",H29=""),"",G29*IF(H29="High",0.6,IF(H29="Medium",0.3,0.1)))</f>
        <v/>
      </c>
      <c r="J29" s="29" t="n"/>
      <c r="K29" s="29" t="n"/>
      <c r="L29" s="6" t="n"/>
      <c r="M29" s="30" t="n"/>
      <c r="N29" s="29" t="n"/>
      <c r="O29" s="6" t="n"/>
    </row>
    <row r="30">
      <c r="A30" s="29" t="n"/>
      <c r="B30" s="6" t="n"/>
      <c r="C30" s="29" t="n"/>
      <c r="D30" s="29" t="n"/>
      <c r="E30" s="30" t="n"/>
      <c r="F30" s="31">
        <f>IF(E30="","",IF(OR($C30="Researching",$C30="LOI",$C30="Drafting",$C30="Internal review"),E30-TODAY(),""))</f>
        <v/>
      </c>
      <c r="G30" s="32" t="n"/>
      <c r="H30" s="29" t="n"/>
      <c r="I30" s="33">
        <f>IF(OR(G30="",H30=""),"",G30*IF(H30="High",0.6,IF(H30="Medium",0.3,0.1)))</f>
        <v/>
      </c>
      <c r="J30" s="29" t="n"/>
      <c r="K30" s="29" t="n"/>
      <c r="L30" s="6" t="n"/>
      <c r="M30" s="30" t="n"/>
      <c r="N30" s="29" t="n"/>
      <c r="O30" s="6" t="n"/>
    </row>
    <row r="31">
      <c r="A31" s="29" t="n"/>
      <c r="B31" s="6" t="n"/>
      <c r="C31" s="29" t="n"/>
      <c r="D31" s="29" t="n"/>
      <c r="E31" s="30" t="n"/>
      <c r="F31" s="31">
        <f>IF(E31="","",IF(OR($C31="Researching",$C31="LOI",$C31="Drafting",$C31="Internal review"),E31-TODAY(),""))</f>
        <v/>
      </c>
      <c r="G31" s="32" t="n"/>
      <c r="H31" s="29" t="n"/>
      <c r="I31" s="33">
        <f>IF(OR(G31="",H31=""),"",G31*IF(H31="High",0.6,IF(H31="Medium",0.3,0.1)))</f>
        <v/>
      </c>
      <c r="J31" s="29" t="n"/>
      <c r="K31" s="29" t="n"/>
      <c r="L31" s="6" t="n"/>
      <c r="M31" s="30" t="n"/>
      <c r="N31" s="29" t="n"/>
      <c r="O31" s="6" t="n"/>
    </row>
    <row r="32">
      <c r="A32" s="29" t="n"/>
      <c r="B32" s="6" t="n"/>
      <c r="C32" s="29" t="n"/>
      <c r="D32" s="29" t="n"/>
      <c r="E32" s="30" t="n"/>
      <c r="F32" s="31">
        <f>IF(E32="","",IF(OR($C32="Researching",$C32="LOI",$C32="Drafting",$C32="Internal review"),E32-TODAY(),""))</f>
        <v/>
      </c>
      <c r="G32" s="32" t="n"/>
      <c r="H32" s="29" t="n"/>
      <c r="I32" s="33">
        <f>IF(OR(G32="",H32=""),"",G32*IF(H32="High",0.6,IF(H32="Medium",0.3,0.1)))</f>
        <v/>
      </c>
      <c r="J32" s="29" t="n"/>
      <c r="K32" s="29" t="n"/>
      <c r="L32" s="6" t="n"/>
      <c r="M32" s="30" t="n"/>
      <c r="N32" s="29" t="n"/>
      <c r="O32" s="6" t="n"/>
    </row>
    <row r="33">
      <c r="A33" s="29" t="n"/>
      <c r="B33" s="6" t="n"/>
      <c r="C33" s="29" t="n"/>
      <c r="D33" s="29" t="n"/>
      <c r="E33" s="30" t="n"/>
      <c r="F33" s="31">
        <f>IF(E33="","",IF(OR($C33="Researching",$C33="LOI",$C33="Drafting",$C33="Internal review"),E33-TODAY(),""))</f>
        <v/>
      </c>
      <c r="G33" s="32" t="n"/>
      <c r="H33" s="29" t="n"/>
      <c r="I33" s="33">
        <f>IF(OR(G33="",H33=""),"",G33*IF(H33="High",0.6,IF(H33="Medium",0.3,0.1)))</f>
        <v/>
      </c>
      <c r="J33" s="29" t="n"/>
      <c r="K33" s="29" t="n"/>
      <c r="L33" s="6" t="n"/>
      <c r="M33" s="30" t="n"/>
      <c r="N33" s="29" t="n"/>
      <c r="O33" s="6" t="n"/>
    </row>
    <row r="34">
      <c r="A34" s="29" t="n"/>
      <c r="B34" s="6" t="n"/>
      <c r="C34" s="29" t="n"/>
      <c r="D34" s="29" t="n"/>
      <c r="E34" s="30" t="n"/>
      <c r="F34" s="31">
        <f>IF(E34="","",IF(OR($C34="Researching",$C34="LOI",$C34="Drafting",$C34="Internal review"),E34-TODAY(),""))</f>
        <v/>
      </c>
      <c r="G34" s="32" t="n"/>
      <c r="H34" s="29" t="n"/>
      <c r="I34" s="33">
        <f>IF(OR(G34="",H34=""),"",G34*IF(H34="High",0.6,IF(H34="Medium",0.3,0.1)))</f>
        <v/>
      </c>
      <c r="J34" s="29" t="n"/>
      <c r="K34" s="29" t="n"/>
      <c r="L34" s="6" t="n"/>
      <c r="M34" s="30" t="n"/>
      <c r="N34" s="29" t="n"/>
      <c r="O34" s="6" t="n"/>
    </row>
    <row r="35">
      <c r="A35" s="29" t="n"/>
      <c r="B35" s="6" t="n"/>
      <c r="C35" s="29" t="n"/>
      <c r="D35" s="29" t="n"/>
      <c r="E35" s="30" t="n"/>
      <c r="F35" s="31">
        <f>IF(E35="","",IF(OR($C35="Researching",$C35="LOI",$C35="Drafting",$C35="Internal review"),E35-TODAY(),""))</f>
        <v/>
      </c>
      <c r="G35" s="32" t="n"/>
      <c r="H35" s="29" t="n"/>
      <c r="I35" s="33">
        <f>IF(OR(G35="",H35=""),"",G35*IF(H35="High",0.6,IF(H35="Medium",0.3,0.1)))</f>
        <v/>
      </c>
      <c r="J35" s="29" t="n"/>
      <c r="K35" s="29" t="n"/>
      <c r="L35" s="6" t="n"/>
      <c r="M35" s="30" t="n"/>
      <c r="N35" s="29" t="n"/>
      <c r="O35" s="6" t="n"/>
    </row>
    <row r="36">
      <c r="A36" s="29" t="n"/>
      <c r="B36" s="6" t="n"/>
      <c r="C36" s="29" t="n"/>
      <c r="D36" s="29" t="n"/>
      <c r="E36" s="30" t="n"/>
      <c r="F36" s="31">
        <f>IF(E36="","",IF(OR($C36="Researching",$C36="LOI",$C36="Drafting",$C36="Internal review"),E36-TODAY(),""))</f>
        <v/>
      </c>
      <c r="G36" s="32" t="n"/>
      <c r="H36" s="29" t="n"/>
      <c r="I36" s="33">
        <f>IF(OR(G36="",H36=""),"",G36*IF(H36="High",0.6,IF(H36="Medium",0.3,0.1)))</f>
        <v/>
      </c>
      <c r="J36" s="29" t="n"/>
      <c r="K36" s="29" t="n"/>
      <c r="L36" s="6" t="n"/>
      <c r="M36" s="30" t="n"/>
      <c r="N36" s="29" t="n"/>
      <c r="O36" s="6" t="n"/>
    </row>
    <row r="37">
      <c r="A37" s="29" t="n"/>
      <c r="B37" s="6" t="n"/>
      <c r="C37" s="29" t="n"/>
      <c r="D37" s="29" t="n"/>
      <c r="E37" s="30" t="n"/>
      <c r="F37" s="31">
        <f>IF(E37="","",IF(OR($C37="Researching",$C37="LOI",$C37="Drafting",$C37="Internal review"),E37-TODAY(),""))</f>
        <v/>
      </c>
      <c r="G37" s="32" t="n"/>
      <c r="H37" s="29" t="n"/>
      <c r="I37" s="33">
        <f>IF(OR(G37="",H37=""),"",G37*IF(H37="High",0.6,IF(H37="Medium",0.3,0.1)))</f>
        <v/>
      </c>
      <c r="J37" s="29" t="n"/>
      <c r="K37" s="29" t="n"/>
      <c r="L37" s="6" t="n"/>
      <c r="M37" s="30" t="n"/>
      <c r="N37" s="29" t="n"/>
      <c r="O37" s="6" t="n"/>
    </row>
    <row r="38">
      <c r="A38" s="29" t="n"/>
      <c r="B38" s="6" t="n"/>
      <c r="C38" s="29" t="n"/>
      <c r="D38" s="29" t="n"/>
      <c r="E38" s="30" t="n"/>
      <c r="F38" s="31">
        <f>IF(E38="","",IF(OR($C38="Researching",$C38="LOI",$C38="Drafting",$C38="Internal review"),E38-TODAY(),""))</f>
        <v/>
      </c>
      <c r="G38" s="32" t="n"/>
      <c r="H38" s="29" t="n"/>
      <c r="I38" s="33">
        <f>IF(OR(G38="",H38=""),"",G38*IF(H38="High",0.6,IF(H38="Medium",0.3,0.1)))</f>
        <v/>
      </c>
      <c r="J38" s="29" t="n"/>
      <c r="K38" s="29" t="n"/>
      <c r="L38" s="6" t="n"/>
      <c r="M38" s="30" t="n"/>
      <c r="N38" s="29" t="n"/>
      <c r="O38" s="6" t="n"/>
    </row>
    <row r="39">
      <c r="A39" s="29" t="n"/>
      <c r="B39" s="6" t="n"/>
      <c r="C39" s="29" t="n"/>
      <c r="D39" s="29" t="n"/>
      <c r="E39" s="30" t="n"/>
      <c r="F39" s="31">
        <f>IF(E39="","",IF(OR($C39="Researching",$C39="LOI",$C39="Drafting",$C39="Internal review"),E39-TODAY(),""))</f>
        <v/>
      </c>
      <c r="G39" s="32" t="n"/>
      <c r="H39" s="29" t="n"/>
      <c r="I39" s="33">
        <f>IF(OR(G39="",H39=""),"",G39*IF(H39="High",0.6,IF(H39="Medium",0.3,0.1)))</f>
        <v/>
      </c>
      <c r="J39" s="29" t="n"/>
      <c r="K39" s="29" t="n"/>
      <c r="L39" s="6" t="n"/>
      <c r="M39" s="30" t="n"/>
      <c r="N39" s="29" t="n"/>
      <c r="O39" s="6" t="n"/>
    </row>
    <row r="40">
      <c r="A40" s="29" t="n"/>
      <c r="B40" s="6" t="n"/>
      <c r="C40" s="29" t="n"/>
      <c r="D40" s="29" t="n"/>
      <c r="E40" s="30" t="n"/>
      <c r="F40" s="31">
        <f>IF(E40="","",IF(OR($C40="Researching",$C40="LOI",$C40="Drafting",$C40="Internal review"),E40-TODAY(),""))</f>
        <v/>
      </c>
      <c r="G40" s="32" t="n"/>
      <c r="H40" s="29" t="n"/>
      <c r="I40" s="33">
        <f>IF(OR(G40="",H40=""),"",G40*IF(H40="High",0.6,IF(H40="Medium",0.3,0.1)))</f>
        <v/>
      </c>
      <c r="J40" s="29" t="n"/>
      <c r="K40" s="29" t="n"/>
      <c r="L40" s="6" t="n"/>
      <c r="M40" s="30" t="n"/>
      <c r="N40" s="29" t="n"/>
      <c r="O40" s="6" t="n"/>
    </row>
    <row r="41">
      <c r="A41" s="29" t="n"/>
      <c r="B41" s="6" t="n"/>
      <c r="C41" s="29" t="n"/>
      <c r="D41" s="29" t="n"/>
      <c r="E41" s="30" t="n"/>
      <c r="F41" s="31">
        <f>IF(E41="","",IF(OR($C41="Researching",$C41="LOI",$C41="Drafting",$C41="Internal review"),E41-TODAY(),""))</f>
        <v/>
      </c>
      <c r="G41" s="32" t="n"/>
      <c r="H41" s="29" t="n"/>
      <c r="I41" s="33">
        <f>IF(OR(G41="",H41=""),"",G41*IF(H41="High",0.6,IF(H41="Medium",0.3,0.1)))</f>
        <v/>
      </c>
      <c r="J41" s="29" t="n"/>
      <c r="K41" s="29" t="n"/>
      <c r="L41" s="6" t="n"/>
      <c r="M41" s="30" t="n"/>
      <c r="N41" s="29" t="n"/>
      <c r="O41" s="6" t="n"/>
    </row>
    <row r="42">
      <c r="A42" s="29" t="n"/>
      <c r="B42" s="6" t="n"/>
      <c r="C42" s="29" t="n"/>
      <c r="D42" s="29" t="n"/>
      <c r="E42" s="30" t="n"/>
      <c r="F42" s="31">
        <f>IF(E42="","",IF(OR($C42="Researching",$C42="LOI",$C42="Drafting",$C42="Internal review"),E42-TODAY(),""))</f>
        <v/>
      </c>
      <c r="G42" s="32" t="n"/>
      <c r="H42" s="29" t="n"/>
      <c r="I42" s="33">
        <f>IF(OR(G42="",H42=""),"",G42*IF(H42="High",0.6,IF(H42="Medium",0.3,0.1)))</f>
        <v/>
      </c>
      <c r="J42" s="29" t="n"/>
      <c r="K42" s="29" t="n"/>
      <c r="L42" s="6" t="n"/>
      <c r="M42" s="30" t="n"/>
      <c r="N42" s="29" t="n"/>
      <c r="O42" s="6" t="n"/>
    </row>
    <row r="43">
      <c r="A43" s="29" t="n"/>
      <c r="B43" s="6" t="n"/>
      <c r="C43" s="29" t="n"/>
      <c r="D43" s="29" t="n"/>
      <c r="E43" s="30" t="n"/>
      <c r="F43" s="31">
        <f>IF(E43="","",IF(OR($C43="Researching",$C43="LOI",$C43="Drafting",$C43="Internal review"),E43-TODAY(),""))</f>
        <v/>
      </c>
      <c r="G43" s="32" t="n"/>
      <c r="H43" s="29" t="n"/>
      <c r="I43" s="33">
        <f>IF(OR(G43="",H43=""),"",G43*IF(H43="High",0.6,IF(H43="Medium",0.3,0.1)))</f>
        <v/>
      </c>
      <c r="J43" s="29" t="n"/>
      <c r="K43" s="29" t="n"/>
      <c r="L43" s="6" t="n"/>
      <c r="M43" s="30" t="n"/>
      <c r="N43" s="29" t="n"/>
      <c r="O43" s="6" t="n"/>
    </row>
    <row r="44">
      <c r="A44" s="29" t="n"/>
      <c r="B44" s="6" t="n"/>
      <c r="C44" s="29" t="n"/>
      <c r="D44" s="29" t="n"/>
      <c r="E44" s="30" t="n"/>
      <c r="F44" s="31">
        <f>IF(E44="","",IF(OR($C44="Researching",$C44="LOI",$C44="Drafting",$C44="Internal review"),E44-TODAY(),""))</f>
        <v/>
      </c>
      <c r="G44" s="32" t="n"/>
      <c r="H44" s="29" t="n"/>
      <c r="I44" s="33">
        <f>IF(OR(G44="",H44=""),"",G44*IF(H44="High",0.6,IF(H44="Medium",0.3,0.1)))</f>
        <v/>
      </c>
      <c r="J44" s="29" t="n"/>
      <c r="K44" s="29" t="n"/>
      <c r="L44" s="6" t="n"/>
      <c r="M44" s="30" t="n"/>
      <c r="N44" s="29" t="n"/>
      <c r="O44" s="6" t="n"/>
    </row>
    <row r="45">
      <c r="A45" s="29" t="n"/>
      <c r="B45" s="6" t="n"/>
      <c r="C45" s="29" t="n"/>
      <c r="D45" s="29" t="n"/>
      <c r="E45" s="30" t="n"/>
      <c r="F45" s="31">
        <f>IF(E45="","",IF(OR($C45="Researching",$C45="LOI",$C45="Drafting",$C45="Internal review"),E45-TODAY(),""))</f>
        <v/>
      </c>
      <c r="G45" s="32" t="n"/>
      <c r="H45" s="29" t="n"/>
      <c r="I45" s="33">
        <f>IF(OR(G45="",H45=""),"",G45*IF(H45="High",0.6,IF(H45="Medium",0.3,0.1)))</f>
        <v/>
      </c>
      <c r="J45" s="29" t="n"/>
      <c r="K45" s="29" t="n"/>
      <c r="L45" s="6" t="n"/>
      <c r="M45" s="30" t="n"/>
      <c r="N45" s="29" t="n"/>
      <c r="O45" s="6" t="n"/>
    </row>
    <row r="46">
      <c r="A46" s="29" t="n"/>
      <c r="B46" s="6" t="n"/>
      <c r="C46" s="29" t="n"/>
      <c r="D46" s="29" t="n"/>
      <c r="E46" s="30" t="n"/>
      <c r="F46" s="31">
        <f>IF(E46="","",IF(OR($C46="Researching",$C46="LOI",$C46="Drafting",$C46="Internal review"),E46-TODAY(),""))</f>
        <v/>
      </c>
      <c r="G46" s="32" t="n"/>
      <c r="H46" s="29" t="n"/>
      <c r="I46" s="33">
        <f>IF(OR(G46="",H46=""),"",G46*IF(H46="High",0.6,IF(H46="Medium",0.3,0.1)))</f>
        <v/>
      </c>
      <c r="J46" s="29" t="n"/>
      <c r="K46" s="29" t="n"/>
      <c r="L46" s="6" t="n"/>
      <c r="M46" s="30" t="n"/>
      <c r="N46" s="29" t="n"/>
      <c r="O46" s="6" t="n"/>
    </row>
    <row r="47">
      <c r="A47" s="29" t="n"/>
      <c r="B47" s="6" t="n"/>
      <c r="C47" s="29" t="n"/>
      <c r="D47" s="29" t="n"/>
      <c r="E47" s="30" t="n"/>
      <c r="F47" s="31">
        <f>IF(E47="","",IF(OR($C47="Researching",$C47="LOI",$C47="Drafting",$C47="Internal review"),E47-TODAY(),""))</f>
        <v/>
      </c>
      <c r="G47" s="32" t="n"/>
      <c r="H47" s="29" t="n"/>
      <c r="I47" s="33">
        <f>IF(OR(G47="",H47=""),"",G47*IF(H47="High",0.6,IF(H47="Medium",0.3,0.1)))</f>
        <v/>
      </c>
      <c r="J47" s="29" t="n"/>
      <c r="K47" s="29" t="n"/>
      <c r="L47" s="6" t="n"/>
      <c r="M47" s="30" t="n"/>
      <c r="N47" s="29" t="n"/>
      <c r="O47" s="6" t="n"/>
    </row>
    <row r="48">
      <c r="A48" s="29" t="n"/>
      <c r="B48" s="6" t="n"/>
      <c r="C48" s="29" t="n"/>
      <c r="D48" s="29" t="n"/>
      <c r="E48" s="30" t="n"/>
      <c r="F48" s="31">
        <f>IF(E48="","",IF(OR($C48="Researching",$C48="LOI",$C48="Drafting",$C48="Internal review"),E48-TODAY(),""))</f>
        <v/>
      </c>
      <c r="G48" s="32" t="n"/>
      <c r="H48" s="29" t="n"/>
      <c r="I48" s="33">
        <f>IF(OR(G48="",H48=""),"",G48*IF(H48="High",0.6,IF(H48="Medium",0.3,0.1)))</f>
        <v/>
      </c>
      <c r="J48" s="29" t="n"/>
      <c r="K48" s="29" t="n"/>
      <c r="L48" s="6" t="n"/>
      <c r="M48" s="30" t="n"/>
      <c r="N48" s="29" t="n"/>
      <c r="O48" s="6" t="n"/>
    </row>
    <row r="49">
      <c r="A49" s="29" t="n"/>
      <c r="B49" s="6" t="n"/>
      <c r="C49" s="29" t="n"/>
      <c r="D49" s="29" t="n"/>
      <c r="E49" s="30" t="n"/>
      <c r="F49" s="31">
        <f>IF(E49="","",IF(OR($C49="Researching",$C49="LOI",$C49="Drafting",$C49="Internal review"),E49-TODAY(),""))</f>
        <v/>
      </c>
      <c r="G49" s="32" t="n"/>
      <c r="H49" s="29" t="n"/>
      <c r="I49" s="33">
        <f>IF(OR(G49="",H49=""),"",G49*IF(H49="High",0.6,IF(H49="Medium",0.3,0.1)))</f>
        <v/>
      </c>
      <c r="J49" s="29" t="n"/>
      <c r="K49" s="29" t="n"/>
      <c r="L49" s="6" t="n"/>
      <c r="M49" s="30" t="n"/>
      <c r="N49" s="29" t="n"/>
      <c r="O49" s="6" t="n"/>
    </row>
    <row r="50">
      <c r="A50" s="29" t="n"/>
      <c r="B50" s="6" t="n"/>
      <c r="C50" s="29" t="n"/>
      <c r="D50" s="29" t="n"/>
      <c r="E50" s="30" t="n"/>
      <c r="F50" s="31">
        <f>IF(E50="","",IF(OR($C50="Researching",$C50="LOI",$C50="Drafting",$C50="Internal review"),E50-TODAY(),""))</f>
        <v/>
      </c>
      <c r="G50" s="32" t="n"/>
      <c r="H50" s="29" t="n"/>
      <c r="I50" s="33">
        <f>IF(OR(G50="",H50=""),"",G50*IF(H50="High",0.6,IF(H50="Medium",0.3,0.1)))</f>
        <v/>
      </c>
      <c r="J50" s="29" t="n"/>
      <c r="K50" s="29" t="n"/>
      <c r="L50" s="6" t="n"/>
      <c r="M50" s="30" t="n"/>
      <c r="N50" s="29" t="n"/>
      <c r="O50" s="6" t="n"/>
    </row>
    <row r="51">
      <c r="A51" s="29" t="n"/>
      <c r="B51" s="6" t="n"/>
      <c r="C51" s="29" t="n"/>
      <c r="D51" s="29" t="n"/>
      <c r="E51" s="30" t="n"/>
      <c r="F51" s="31">
        <f>IF(E51="","",IF(OR($C51="Researching",$C51="LOI",$C51="Drafting",$C51="Internal review"),E51-TODAY(),""))</f>
        <v/>
      </c>
      <c r="G51" s="32" t="n"/>
      <c r="H51" s="29" t="n"/>
      <c r="I51" s="33">
        <f>IF(OR(G51="",H51=""),"",G51*IF(H51="High",0.6,IF(H51="Medium",0.3,0.1)))</f>
        <v/>
      </c>
      <c r="J51" s="29" t="n"/>
      <c r="K51" s="29" t="n"/>
      <c r="L51" s="6" t="n"/>
      <c r="M51" s="30" t="n"/>
      <c r="N51" s="29" t="n"/>
      <c r="O51" s="6" t="n"/>
    </row>
    <row r="52">
      <c r="A52" s="29" t="n"/>
      <c r="B52" s="6" t="n"/>
      <c r="C52" s="29" t="n"/>
      <c r="D52" s="29" t="n"/>
      <c r="E52" s="30" t="n"/>
      <c r="F52" s="31">
        <f>IF(E52="","",IF(OR($C52="Researching",$C52="LOI",$C52="Drafting",$C52="Internal review"),E52-TODAY(),""))</f>
        <v/>
      </c>
      <c r="G52" s="32" t="n"/>
      <c r="H52" s="29" t="n"/>
      <c r="I52" s="33">
        <f>IF(OR(G52="",H52=""),"",G52*IF(H52="High",0.6,IF(H52="Medium",0.3,0.1)))</f>
        <v/>
      </c>
      <c r="J52" s="29" t="n"/>
      <c r="K52" s="29" t="n"/>
      <c r="L52" s="6" t="n"/>
      <c r="M52" s="30" t="n"/>
      <c r="N52" s="29" t="n"/>
      <c r="O52" s="6" t="n"/>
    </row>
    <row r="53">
      <c r="A53" s="29" t="n"/>
      <c r="B53" s="6" t="n"/>
      <c r="C53" s="29" t="n"/>
      <c r="D53" s="29" t="n"/>
      <c r="E53" s="30" t="n"/>
      <c r="F53" s="31">
        <f>IF(E53="","",IF(OR($C53="Researching",$C53="LOI",$C53="Drafting",$C53="Internal review"),E53-TODAY(),""))</f>
        <v/>
      </c>
      <c r="G53" s="32" t="n"/>
      <c r="H53" s="29" t="n"/>
      <c r="I53" s="33">
        <f>IF(OR(G53="",H53=""),"",G53*IF(H53="High",0.6,IF(H53="Medium",0.3,0.1)))</f>
        <v/>
      </c>
      <c r="J53" s="29" t="n"/>
      <c r="K53" s="29" t="n"/>
      <c r="L53" s="6" t="n"/>
      <c r="M53" s="30" t="n"/>
      <c r="N53" s="29" t="n"/>
      <c r="O53" s="6" t="n"/>
    </row>
    <row r="54">
      <c r="A54" s="29" t="n"/>
      <c r="B54" s="6" t="n"/>
      <c r="C54" s="29" t="n"/>
      <c r="D54" s="29" t="n"/>
      <c r="E54" s="30" t="n"/>
      <c r="F54" s="31">
        <f>IF(E54="","",IF(OR($C54="Researching",$C54="LOI",$C54="Drafting",$C54="Internal review"),E54-TODAY(),""))</f>
        <v/>
      </c>
      <c r="G54" s="32" t="n"/>
      <c r="H54" s="29" t="n"/>
      <c r="I54" s="33">
        <f>IF(OR(G54="",H54=""),"",G54*IF(H54="High",0.6,IF(H54="Medium",0.3,0.1)))</f>
        <v/>
      </c>
      <c r="J54" s="29" t="n"/>
      <c r="K54" s="29" t="n"/>
      <c r="L54" s="6" t="n"/>
      <c r="M54" s="30" t="n"/>
      <c r="N54" s="29" t="n"/>
      <c r="O54" s="6" t="n"/>
    </row>
    <row r="55">
      <c r="A55" s="29" t="n"/>
      <c r="B55" s="6" t="n"/>
      <c r="C55" s="29" t="n"/>
      <c r="D55" s="29" t="n"/>
      <c r="E55" s="30" t="n"/>
      <c r="F55" s="31">
        <f>IF(E55="","",IF(OR($C55="Researching",$C55="LOI",$C55="Drafting",$C55="Internal review"),E55-TODAY(),""))</f>
        <v/>
      </c>
      <c r="G55" s="32" t="n"/>
      <c r="H55" s="29" t="n"/>
      <c r="I55" s="33">
        <f>IF(OR(G55="",H55=""),"",G55*IF(H55="High",0.6,IF(H55="Medium",0.3,0.1)))</f>
        <v/>
      </c>
      <c r="J55" s="29" t="n"/>
      <c r="K55" s="29" t="n"/>
      <c r="L55" s="6" t="n"/>
      <c r="M55" s="30" t="n"/>
      <c r="N55" s="29" t="n"/>
      <c r="O55" s="6" t="n"/>
    </row>
    <row r="56">
      <c r="A56" s="29" t="n"/>
      <c r="B56" s="6" t="n"/>
      <c r="C56" s="29" t="n"/>
      <c r="D56" s="29" t="n"/>
      <c r="E56" s="30" t="n"/>
      <c r="F56" s="31">
        <f>IF(E56="","",IF(OR($C56="Researching",$C56="LOI",$C56="Drafting",$C56="Internal review"),E56-TODAY(),""))</f>
        <v/>
      </c>
      <c r="G56" s="32" t="n"/>
      <c r="H56" s="29" t="n"/>
      <c r="I56" s="33">
        <f>IF(OR(G56="",H56=""),"",G56*IF(H56="High",0.6,IF(H56="Medium",0.3,0.1)))</f>
        <v/>
      </c>
      <c r="J56" s="29" t="n"/>
      <c r="K56" s="29" t="n"/>
      <c r="L56" s="6" t="n"/>
      <c r="M56" s="30" t="n"/>
      <c r="N56" s="29" t="n"/>
      <c r="O56" s="6" t="n"/>
    </row>
    <row r="57">
      <c r="A57" s="29" t="n"/>
      <c r="B57" s="6" t="n"/>
      <c r="C57" s="29" t="n"/>
      <c r="D57" s="29" t="n"/>
      <c r="E57" s="30" t="n"/>
      <c r="F57" s="31">
        <f>IF(E57="","",IF(OR($C57="Researching",$C57="LOI",$C57="Drafting",$C57="Internal review"),E57-TODAY(),""))</f>
        <v/>
      </c>
      <c r="G57" s="32" t="n"/>
      <c r="H57" s="29" t="n"/>
      <c r="I57" s="33">
        <f>IF(OR(G57="",H57=""),"",G57*IF(H57="High",0.6,IF(H57="Medium",0.3,0.1)))</f>
        <v/>
      </c>
      <c r="J57" s="29" t="n"/>
      <c r="K57" s="29" t="n"/>
      <c r="L57" s="6" t="n"/>
      <c r="M57" s="30" t="n"/>
      <c r="N57" s="29" t="n"/>
      <c r="O57" s="6" t="n"/>
    </row>
    <row r="58">
      <c r="A58" s="29" t="n"/>
      <c r="B58" s="6" t="n"/>
      <c r="C58" s="29" t="n"/>
      <c r="D58" s="29" t="n"/>
      <c r="E58" s="30" t="n"/>
      <c r="F58" s="31">
        <f>IF(E58="","",IF(OR($C58="Researching",$C58="LOI",$C58="Drafting",$C58="Internal review"),E58-TODAY(),""))</f>
        <v/>
      </c>
      <c r="G58" s="32" t="n"/>
      <c r="H58" s="29" t="n"/>
      <c r="I58" s="33">
        <f>IF(OR(G58="",H58=""),"",G58*IF(H58="High",0.6,IF(H58="Medium",0.3,0.1)))</f>
        <v/>
      </c>
      <c r="J58" s="29" t="n"/>
      <c r="K58" s="29" t="n"/>
      <c r="L58" s="6" t="n"/>
      <c r="M58" s="30" t="n"/>
      <c r="N58" s="29" t="n"/>
      <c r="O58" s="6" t="n"/>
    </row>
    <row r="59">
      <c r="A59" s="29" t="n"/>
      <c r="B59" s="6" t="n"/>
      <c r="C59" s="29" t="n"/>
      <c r="D59" s="29" t="n"/>
      <c r="E59" s="30" t="n"/>
      <c r="F59" s="31">
        <f>IF(E59="","",IF(OR($C59="Researching",$C59="LOI",$C59="Drafting",$C59="Internal review"),E59-TODAY(),""))</f>
        <v/>
      </c>
      <c r="G59" s="32" t="n"/>
      <c r="H59" s="29" t="n"/>
      <c r="I59" s="33">
        <f>IF(OR(G59="",H59=""),"",G59*IF(H59="High",0.6,IF(H59="Medium",0.3,0.1)))</f>
        <v/>
      </c>
      <c r="J59" s="29" t="n"/>
      <c r="K59" s="29" t="n"/>
      <c r="L59" s="6" t="n"/>
      <c r="M59" s="30" t="n"/>
      <c r="N59" s="29" t="n"/>
      <c r="O59" s="6" t="n"/>
    </row>
    <row r="60">
      <c r="A60" s="29" t="n"/>
      <c r="B60" s="6" t="n"/>
      <c r="C60" s="29" t="n"/>
      <c r="D60" s="29" t="n"/>
      <c r="E60" s="30" t="n"/>
      <c r="F60" s="31">
        <f>IF(E60="","",IF(OR($C60="Researching",$C60="LOI",$C60="Drafting",$C60="Internal review"),E60-TODAY(),""))</f>
        <v/>
      </c>
      <c r="G60" s="32" t="n"/>
      <c r="H60" s="29" t="n"/>
      <c r="I60" s="33">
        <f>IF(OR(G60="",H60=""),"",G60*IF(H60="High",0.6,IF(H60="Medium",0.3,0.1)))</f>
        <v/>
      </c>
      <c r="J60" s="29" t="n"/>
      <c r="K60" s="29" t="n"/>
      <c r="L60" s="6" t="n"/>
      <c r="M60" s="30" t="n"/>
      <c r="N60" s="29" t="n"/>
      <c r="O60" s="6" t="n"/>
    </row>
    <row r="61">
      <c r="A61" s="29" t="n"/>
      <c r="B61" s="6" t="n"/>
      <c r="C61" s="29" t="n"/>
      <c r="D61" s="29" t="n"/>
      <c r="E61" s="30" t="n"/>
      <c r="F61" s="31">
        <f>IF(E61="","",IF(OR($C61="Researching",$C61="LOI",$C61="Drafting",$C61="Internal review"),E61-TODAY(),""))</f>
        <v/>
      </c>
      <c r="G61" s="32" t="n"/>
      <c r="H61" s="29" t="n"/>
      <c r="I61" s="33">
        <f>IF(OR(G61="",H61=""),"",G61*IF(H61="High",0.6,IF(H61="Medium",0.3,0.1)))</f>
        <v/>
      </c>
      <c r="J61" s="29" t="n"/>
      <c r="K61" s="29" t="n"/>
      <c r="L61" s="6" t="n"/>
      <c r="M61" s="30" t="n"/>
      <c r="N61" s="29" t="n"/>
      <c r="O61" s="6" t="n"/>
    </row>
    <row r="62">
      <c r="A62" s="29" t="n"/>
      <c r="B62" s="6" t="n"/>
      <c r="C62" s="29" t="n"/>
      <c r="D62" s="29" t="n"/>
      <c r="E62" s="30" t="n"/>
      <c r="F62" s="31">
        <f>IF(E62="","",IF(OR($C62="Researching",$C62="LOI",$C62="Drafting",$C62="Internal review"),E62-TODAY(),""))</f>
        <v/>
      </c>
      <c r="G62" s="32" t="n"/>
      <c r="H62" s="29" t="n"/>
      <c r="I62" s="33">
        <f>IF(OR(G62="",H62=""),"",G62*IF(H62="High",0.6,IF(H62="Medium",0.3,0.1)))</f>
        <v/>
      </c>
      <c r="J62" s="29" t="n"/>
      <c r="K62" s="29" t="n"/>
      <c r="L62" s="6" t="n"/>
      <c r="M62" s="30" t="n"/>
      <c r="N62" s="29" t="n"/>
      <c r="O62" s="6" t="n"/>
    </row>
    <row r="63">
      <c r="A63" s="29" t="n"/>
      <c r="B63" s="6" t="n"/>
      <c r="C63" s="29" t="n"/>
      <c r="D63" s="29" t="n"/>
      <c r="E63" s="30" t="n"/>
      <c r="F63" s="31">
        <f>IF(E63="","",IF(OR($C63="Researching",$C63="LOI",$C63="Drafting",$C63="Internal review"),E63-TODAY(),""))</f>
        <v/>
      </c>
      <c r="G63" s="32" t="n"/>
      <c r="H63" s="29" t="n"/>
      <c r="I63" s="33">
        <f>IF(OR(G63="",H63=""),"",G63*IF(H63="High",0.6,IF(H63="Medium",0.3,0.1)))</f>
        <v/>
      </c>
      <c r="J63" s="29" t="n"/>
      <c r="K63" s="29" t="n"/>
      <c r="L63" s="6" t="n"/>
      <c r="M63" s="30" t="n"/>
      <c r="N63" s="29" t="n"/>
      <c r="O63" s="6" t="n"/>
    </row>
    <row r="64">
      <c r="A64" s="29" t="n"/>
      <c r="B64" s="6" t="n"/>
      <c r="C64" s="29" t="n"/>
      <c r="D64" s="29" t="n"/>
      <c r="E64" s="30" t="n"/>
      <c r="F64" s="31">
        <f>IF(E64="","",IF(OR($C64="Researching",$C64="LOI",$C64="Drafting",$C64="Internal review"),E64-TODAY(),""))</f>
        <v/>
      </c>
      <c r="G64" s="32" t="n"/>
      <c r="H64" s="29" t="n"/>
      <c r="I64" s="33">
        <f>IF(OR(G64="",H64=""),"",G64*IF(H64="High",0.6,IF(H64="Medium",0.3,0.1)))</f>
        <v/>
      </c>
      <c r="J64" s="29" t="n"/>
      <c r="K64" s="29" t="n"/>
      <c r="L64" s="6" t="n"/>
      <c r="M64" s="30" t="n"/>
      <c r="N64" s="29" t="n"/>
      <c r="O64" s="6" t="n"/>
    </row>
    <row r="65">
      <c r="A65" s="29" t="n"/>
      <c r="B65" s="6" t="n"/>
      <c r="C65" s="29" t="n"/>
      <c r="D65" s="29" t="n"/>
      <c r="E65" s="30" t="n"/>
      <c r="F65" s="31">
        <f>IF(E65="","",IF(OR($C65="Researching",$C65="LOI",$C65="Drafting",$C65="Internal review"),E65-TODAY(),""))</f>
        <v/>
      </c>
      <c r="G65" s="32" t="n"/>
      <c r="H65" s="29" t="n"/>
      <c r="I65" s="33">
        <f>IF(OR(G65="",H65=""),"",G65*IF(H65="High",0.6,IF(H65="Medium",0.3,0.1)))</f>
        <v/>
      </c>
      <c r="J65" s="29" t="n"/>
      <c r="K65" s="29" t="n"/>
      <c r="L65" s="6" t="n"/>
      <c r="M65" s="30" t="n"/>
      <c r="N65" s="29" t="n"/>
      <c r="O65" s="6" t="n"/>
    </row>
    <row r="66">
      <c r="A66" s="29" t="n"/>
      <c r="B66" s="6" t="n"/>
      <c r="C66" s="29" t="n"/>
      <c r="D66" s="29" t="n"/>
      <c r="E66" s="30" t="n"/>
      <c r="F66" s="31">
        <f>IF(E66="","",IF(OR($C66="Researching",$C66="LOI",$C66="Drafting",$C66="Internal review"),E66-TODAY(),""))</f>
        <v/>
      </c>
      <c r="G66" s="32" t="n"/>
      <c r="H66" s="29" t="n"/>
      <c r="I66" s="33">
        <f>IF(OR(G66="",H66=""),"",G66*IF(H66="High",0.6,IF(H66="Medium",0.3,0.1)))</f>
        <v/>
      </c>
      <c r="J66" s="29" t="n"/>
      <c r="K66" s="29" t="n"/>
      <c r="L66" s="6" t="n"/>
      <c r="M66" s="30" t="n"/>
      <c r="N66" s="29" t="n"/>
      <c r="O66" s="6" t="n"/>
    </row>
    <row r="67">
      <c r="A67" s="29" t="n"/>
      <c r="B67" s="6" t="n"/>
      <c r="C67" s="29" t="n"/>
      <c r="D67" s="29" t="n"/>
      <c r="E67" s="30" t="n"/>
      <c r="F67" s="31">
        <f>IF(E67="","",IF(OR($C67="Researching",$C67="LOI",$C67="Drafting",$C67="Internal review"),E67-TODAY(),""))</f>
        <v/>
      </c>
      <c r="G67" s="32" t="n"/>
      <c r="H67" s="29" t="n"/>
      <c r="I67" s="33">
        <f>IF(OR(G67="",H67=""),"",G67*IF(H67="High",0.6,IF(H67="Medium",0.3,0.1)))</f>
        <v/>
      </c>
      <c r="J67" s="29" t="n"/>
      <c r="K67" s="29" t="n"/>
      <c r="L67" s="6" t="n"/>
      <c r="M67" s="30" t="n"/>
      <c r="N67" s="29" t="n"/>
      <c r="O67" s="6" t="n"/>
    </row>
    <row r="68">
      <c r="A68" s="29" t="n"/>
      <c r="B68" s="6" t="n"/>
      <c r="C68" s="29" t="n"/>
      <c r="D68" s="29" t="n"/>
      <c r="E68" s="30" t="n"/>
      <c r="F68" s="31">
        <f>IF(E68="","",IF(OR($C68="Researching",$C68="LOI",$C68="Drafting",$C68="Internal review"),E68-TODAY(),""))</f>
        <v/>
      </c>
      <c r="G68" s="32" t="n"/>
      <c r="H68" s="29" t="n"/>
      <c r="I68" s="33">
        <f>IF(OR(G68="",H68=""),"",G68*IF(H68="High",0.6,IF(H68="Medium",0.3,0.1)))</f>
        <v/>
      </c>
      <c r="J68" s="29" t="n"/>
      <c r="K68" s="29" t="n"/>
      <c r="L68" s="6" t="n"/>
      <c r="M68" s="30" t="n"/>
      <c r="N68" s="29" t="n"/>
      <c r="O68" s="6" t="n"/>
    </row>
    <row r="69">
      <c r="A69" s="29" t="n"/>
      <c r="B69" s="6" t="n"/>
      <c r="C69" s="29" t="n"/>
      <c r="D69" s="29" t="n"/>
      <c r="E69" s="30" t="n"/>
      <c r="F69" s="31">
        <f>IF(E69="","",IF(OR($C69="Researching",$C69="LOI",$C69="Drafting",$C69="Internal review"),E69-TODAY(),""))</f>
        <v/>
      </c>
      <c r="G69" s="32" t="n"/>
      <c r="H69" s="29" t="n"/>
      <c r="I69" s="33">
        <f>IF(OR(G69="",H69=""),"",G69*IF(H69="High",0.6,IF(H69="Medium",0.3,0.1)))</f>
        <v/>
      </c>
      <c r="J69" s="29" t="n"/>
      <c r="K69" s="29" t="n"/>
      <c r="L69" s="6" t="n"/>
      <c r="M69" s="30" t="n"/>
      <c r="N69" s="29" t="n"/>
      <c r="O69" s="6" t="n"/>
    </row>
    <row r="70">
      <c r="A70" s="29" t="n"/>
      <c r="B70" s="6" t="n"/>
      <c r="C70" s="29" t="n"/>
      <c r="D70" s="29" t="n"/>
      <c r="E70" s="30" t="n"/>
      <c r="F70" s="31">
        <f>IF(E70="","",IF(OR($C70="Researching",$C70="LOI",$C70="Drafting",$C70="Internal review"),E70-TODAY(),""))</f>
        <v/>
      </c>
      <c r="G70" s="32" t="n"/>
      <c r="H70" s="29" t="n"/>
      <c r="I70" s="33">
        <f>IF(OR(G70="",H70=""),"",G70*IF(H70="High",0.6,IF(H70="Medium",0.3,0.1)))</f>
        <v/>
      </c>
      <c r="J70" s="29" t="n"/>
      <c r="K70" s="29" t="n"/>
      <c r="L70" s="6" t="n"/>
      <c r="M70" s="30" t="n"/>
      <c r="N70" s="29" t="n"/>
      <c r="O70" s="6" t="n"/>
    </row>
    <row r="71">
      <c r="A71" s="29" t="n"/>
      <c r="B71" s="6" t="n"/>
      <c r="C71" s="29" t="n"/>
      <c r="D71" s="29" t="n"/>
      <c r="E71" s="30" t="n"/>
      <c r="F71" s="31">
        <f>IF(E71="","",IF(OR($C71="Researching",$C71="LOI",$C71="Drafting",$C71="Internal review"),E71-TODAY(),""))</f>
        <v/>
      </c>
      <c r="G71" s="32" t="n"/>
      <c r="H71" s="29" t="n"/>
      <c r="I71" s="33">
        <f>IF(OR(G71="",H71=""),"",G71*IF(H71="High",0.6,IF(H71="Medium",0.3,0.1)))</f>
        <v/>
      </c>
      <c r="J71" s="29" t="n"/>
      <c r="K71" s="29" t="n"/>
      <c r="L71" s="6" t="n"/>
      <c r="M71" s="30" t="n"/>
      <c r="N71" s="29" t="n"/>
      <c r="O71" s="6" t="n"/>
    </row>
    <row r="72">
      <c r="A72" s="29" t="n"/>
      <c r="B72" s="6" t="n"/>
      <c r="C72" s="29" t="n"/>
      <c r="D72" s="29" t="n"/>
      <c r="E72" s="30" t="n"/>
      <c r="F72" s="31">
        <f>IF(E72="","",IF(OR($C72="Researching",$C72="LOI",$C72="Drafting",$C72="Internal review"),E72-TODAY(),""))</f>
        <v/>
      </c>
      <c r="G72" s="32" t="n"/>
      <c r="H72" s="29" t="n"/>
      <c r="I72" s="33">
        <f>IF(OR(G72="",H72=""),"",G72*IF(H72="High",0.6,IF(H72="Medium",0.3,0.1)))</f>
        <v/>
      </c>
      <c r="J72" s="29" t="n"/>
      <c r="K72" s="29" t="n"/>
      <c r="L72" s="6" t="n"/>
      <c r="M72" s="30" t="n"/>
      <c r="N72" s="29" t="n"/>
      <c r="O72" s="6" t="n"/>
    </row>
    <row r="73">
      <c r="A73" s="29" t="n"/>
      <c r="B73" s="6" t="n"/>
      <c r="C73" s="29" t="n"/>
      <c r="D73" s="29" t="n"/>
      <c r="E73" s="30" t="n"/>
      <c r="F73" s="31">
        <f>IF(E73="","",IF(OR($C73="Researching",$C73="LOI",$C73="Drafting",$C73="Internal review"),E73-TODAY(),""))</f>
        <v/>
      </c>
      <c r="G73" s="32" t="n"/>
      <c r="H73" s="29" t="n"/>
      <c r="I73" s="33">
        <f>IF(OR(G73="",H73=""),"",G73*IF(H73="High",0.6,IF(H73="Medium",0.3,0.1)))</f>
        <v/>
      </c>
      <c r="J73" s="29" t="n"/>
      <c r="K73" s="29" t="n"/>
      <c r="L73" s="6" t="n"/>
      <c r="M73" s="30" t="n"/>
      <c r="N73" s="29" t="n"/>
      <c r="O73" s="6" t="n"/>
    </row>
    <row r="74">
      <c r="A74" s="29" t="n"/>
      <c r="B74" s="6" t="n"/>
      <c r="C74" s="29" t="n"/>
      <c r="D74" s="29" t="n"/>
      <c r="E74" s="30" t="n"/>
      <c r="F74" s="31">
        <f>IF(E74="","",IF(OR($C74="Researching",$C74="LOI",$C74="Drafting",$C74="Internal review"),E74-TODAY(),""))</f>
        <v/>
      </c>
      <c r="G74" s="32" t="n"/>
      <c r="H74" s="29" t="n"/>
      <c r="I74" s="33">
        <f>IF(OR(G74="",H74=""),"",G74*IF(H74="High",0.6,IF(H74="Medium",0.3,0.1)))</f>
        <v/>
      </c>
      <c r="J74" s="29" t="n"/>
      <c r="K74" s="29" t="n"/>
      <c r="L74" s="6" t="n"/>
      <c r="M74" s="30" t="n"/>
      <c r="N74" s="29" t="n"/>
      <c r="O74" s="6" t="n"/>
    </row>
    <row r="75">
      <c r="A75" s="29" t="n"/>
      <c r="B75" s="6" t="n"/>
      <c r="C75" s="29" t="n"/>
      <c r="D75" s="29" t="n"/>
      <c r="E75" s="30" t="n"/>
      <c r="F75" s="31">
        <f>IF(E75="","",IF(OR($C75="Researching",$C75="LOI",$C75="Drafting",$C75="Internal review"),E75-TODAY(),""))</f>
        <v/>
      </c>
      <c r="G75" s="32" t="n"/>
      <c r="H75" s="29" t="n"/>
      <c r="I75" s="33">
        <f>IF(OR(G75="",H75=""),"",G75*IF(H75="High",0.6,IF(H75="Medium",0.3,0.1)))</f>
        <v/>
      </c>
      <c r="J75" s="29" t="n"/>
      <c r="K75" s="29" t="n"/>
      <c r="L75" s="6" t="n"/>
      <c r="M75" s="30" t="n"/>
      <c r="N75" s="29" t="n"/>
      <c r="O75" s="6" t="n"/>
    </row>
    <row r="76">
      <c r="A76" s="29" t="n"/>
      <c r="B76" s="6" t="n"/>
      <c r="C76" s="29" t="n"/>
      <c r="D76" s="29" t="n"/>
      <c r="E76" s="30" t="n"/>
      <c r="F76" s="31">
        <f>IF(E76="","",IF(OR($C76="Researching",$C76="LOI",$C76="Drafting",$C76="Internal review"),E76-TODAY(),""))</f>
        <v/>
      </c>
      <c r="G76" s="32" t="n"/>
      <c r="H76" s="29" t="n"/>
      <c r="I76" s="33">
        <f>IF(OR(G76="",H76=""),"",G76*IF(H76="High",0.6,IF(H76="Medium",0.3,0.1)))</f>
        <v/>
      </c>
      <c r="J76" s="29" t="n"/>
      <c r="K76" s="29" t="n"/>
      <c r="L76" s="6" t="n"/>
      <c r="M76" s="30" t="n"/>
      <c r="N76" s="29" t="n"/>
      <c r="O76" s="6" t="n"/>
    </row>
    <row r="77">
      <c r="A77" s="29" t="n"/>
      <c r="B77" s="6" t="n"/>
      <c r="C77" s="29" t="n"/>
      <c r="D77" s="29" t="n"/>
      <c r="E77" s="30" t="n"/>
      <c r="F77" s="31">
        <f>IF(E77="","",IF(OR($C77="Researching",$C77="LOI",$C77="Drafting",$C77="Internal review"),E77-TODAY(),""))</f>
        <v/>
      </c>
      <c r="G77" s="32" t="n"/>
      <c r="H77" s="29" t="n"/>
      <c r="I77" s="33">
        <f>IF(OR(G77="",H77=""),"",G77*IF(H77="High",0.6,IF(H77="Medium",0.3,0.1)))</f>
        <v/>
      </c>
      <c r="J77" s="29" t="n"/>
      <c r="K77" s="29" t="n"/>
      <c r="L77" s="6" t="n"/>
      <c r="M77" s="30" t="n"/>
      <c r="N77" s="29" t="n"/>
      <c r="O77" s="6" t="n"/>
    </row>
    <row r="78">
      <c r="A78" s="29" t="n"/>
      <c r="B78" s="6" t="n"/>
      <c r="C78" s="29" t="n"/>
      <c r="D78" s="29" t="n"/>
      <c r="E78" s="30" t="n"/>
      <c r="F78" s="31">
        <f>IF(E78="","",IF(OR($C78="Researching",$C78="LOI",$C78="Drafting",$C78="Internal review"),E78-TODAY(),""))</f>
        <v/>
      </c>
      <c r="G78" s="32" t="n"/>
      <c r="H78" s="29" t="n"/>
      <c r="I78" s="33">
        <f>IF(OR(G78="",H78=""),"",G78*IF(H78="High",0.6,IF(H78="Medium",0.3,0.1)))</f>
        <v/>
      </c>
      <c r="J78" s="29" t="n"/>
      <c r="K78" s="29" t="n"/>
      <c r="L78" s="6" t="n"/>
      <c r="M78" s="30" t="n"/>
      <c r="N78" s="29" t="n"/>
      <c r="O78" s="6" t="n"/>
    </row>
    <row r="79">
      <c r="A79" s="29" t="n"/>
      <c r="B79" s="6" t="n"/>
      <c r="C79" s="29" t="n"/>
      <c r="D79" s="29" t="n"/>
      <c r="E79" s="30" t="n"/>
      <c r="F79" s="31">
        <f>IF(E79="","",IF(OR($C79="Researching",$C79="LOI",$C79="Drafting",$C79="Internal review"),E79-TODAY(),""))</f>
        <v/>
      </c>
      <c r="G79" s="32" t="n"/>
      <c r="H79" s="29" t="n"/>
      <c r="I79" s="33">
        <f>IF(OR(G79="",H79=""),"",G79*IF(H79="High",0.6,IF(H79="Medium",0.3,0.1)))</f>
        <v/>
      </c>
      <c r="J79" s="29" t="n"/>
      <c r="K79" s="29" t="n"/>
      <c r="L79" s="6" t="n"/>
      <c r="M79" s="30" t="n"/>
      <c r="N79" s="29" t="n"/>
      <c r="O79" s="6" t="n"/>
    </row>
    <row r="80">
      <c r="A80" s="29" t="n"/>
      <c r="B80" s="6" t="n"/>
      <c r="C80" s="29" t="n"/>
      <c r="D80" s="29" t="n"/>
      <c r="E80" s="30" t="n"/>
      <c r="F80" s="31">
        <f>IF(E80="","",IF(OR($C80="Researching",$C80="LOI",$C80="Drafting",$C80="Internal review"),E80-TODAY(),""))</f>
        <v/>
      </c>
      <c r="G80" s="32" t="n"/>
      <c r="H80" s="29" t="n"/>
      <c r="I80" s="33">
        <f>IF(OR(G80="",H80=""),"",G80*IF(H80="High",0.6,IF(H80="Medium",0.3,0.1)))</f>
        <v/>
      </c>
      <c r="J80" s="29" t="n"/>
      <c r="K80" s="29" t="n"/>
      <c r="L80" s="6" t="n"/>
      <c r="M80" s="30" t="n"/>
      <c r="N80" s="29" t="n"/>
      <c r="O80" s="6" t="n"/>
    </row>
    <row r="81">
      <c r="A81" s="29" t="n"/>
      <c r="B81" s="6" t="n"/>
      <c r="C81" s="29" t="n"/>
      <c r="D81" s="29" t="n"/>
      <c r="E81" s="30" t="n"/>
      <c r="F81" s="31">
        <f>IF(E81="","",IF(OR($C81="Researching",$C81="LOI",$C81="Drafting",$C81="Internal review"),E81-TODAY(),""))</f>
        <v/>
      </c>
      <c r="G81" s="32" t="n"/>
      <c r="H81" s="29" t="n"/>
      <c r="I81" s="33">
        <f>IF(OR(G81="",H81=""),"",G81*IF(H81="High",0.6,IF(H81="Medium",0.3,0.1)))</f>
        <v/>
      </c>
      <c r="J81" s="29" t="n"/>
      <c r="K81" s="29" t="n"/>
      <c r="L81" s="6" t="n"/>
      <c r="M81" s="30" t="n"/>
      <c r="N81" s="29" t="n"/>
      <c r="O81" s="6" t="n"/>
    </row>
    <row r="82">
      <c r="A82" s="29" t="n"/>
      <c r="B82" s="6" t="n"/>
      <c r="C82" s="29" t="n"/>
      <c r="D82" s="29" t="n"/>
      <c r="E82" s="30" t="n"/>
      <c r="F82" s="31">
        <f>IF(E82="","",IF(OR($C82="Researching",$C82="LOI",$C82="Drafting",$C82="Internal review"),E82-TODAY(),""))</f>
        <v/>
      </c>
      <c r="G82" s="32" t="n"/>
      <c r="H82" s="29" t="n"/>
      <c r="I82" s="33">
        <f>IF(OR(G82="",H82=""),"",G82*IF(H82="High",0.6,IF(H82="Medium",0.3,0.1)))</f>
        <v/>
      </c>
      <c r="J82" s="29" t="n"/>
      <c r="K82" s="29" t="n"/>
      <c r="L82" s="6" t="n"/>
      <c r="M82" s="30" t="n"/>
      <c r="N82" s="29" t="n"/>
      <c r="O82" s="6" t="n"/>
    </row>
    <row r="83">
      <c r="A83" s="29" t="n"/>
      <c r="B83" s="6" t="n"/>
      <c r="C83" s="29" t="n"/>
      <c r="D83" s="29" t="n"/>
      <c r="E83" s="30" t="n"/>
      <c r="F83" s="31">
        <f>IF(E83="","",IF(OR($C83="Researching",$C83="LOI",$C83="Drafting",$C83="Internal review"),E83-TODAY(),""))</f>
        <v/>
      </c>
      <c r="G83" s="32" t="n"/>
      <c r="H83" s="29" t="n"/>
      <c r="I83" s="33">
        <f>IF(OR(G83="",H83=""),"",G83*IF(H83="High",0.6,IF(H83="Medium",0.3,0.1)))</f>
        <v/>
      </c>
      <c r="J83" s="29" t="n"/>
      <c r="K83" s="29" t="n"/>
      <c r="L83" s="6" t="n"/>
      <c r="M83" s="30" t="n"/>
      <c r="N83" s="29" t="n"/>
      <c r="O83" s="6" t="n"/>
    </row>
    <row r="84">
      <c r="A84" s="29" t="n"/>
      <c r="B84" s="6" t="n"/>
      <c r="C84" s="29" t="n"/>
      <c r="D84" s="29" t="n"/>
      <c r="E84" s="30" t="n"/>
      <c r="F84" s="31">
        <f>IF(E84="","",IF(OR($C84="Researching",$C84="LOI",$C84="Drafting",$C84="Internal review"),E84-TODAY(),""))</f>
        <v/>
      </c>
      <c r="G84" s="32" t="n"/>
      <c r="H84" s="29" t="n"/>
      <c r="I84" s="33">
        <f>IF(OR(G84="",H84=""),"",G84*IF(H84="High",0.6,IF(H84="Medium",0.3,0.1)))</f>
        <v/>
      </c>
      <c r="J84" s="29" t="n"/>
      <c r="K84" s="29" t="n"/>
      <c r="L84" s="6" t="n"/>
      <c r="M84" s="30" t="n"/>
      <c r="N84" s="29" t="n"/>
      <c r="O84" s="6" t="n"/>
    </row>
    <row r="85">
      <c r="A85" s="29" t="n"/>
      <c r="B85" s="6" t="n"/>
      <c r="C85" s="29" t="n"/>
      <c r="D85" s="29" t="n"/>
      <c r="E85" s="30" t="n"/>
      <c r="F85" s="31">
        <f>IF(E85="","",IF(OR($C85="Researching",$C85="LOI",$C85="Drafting",$C85="Internal review"),E85-TODAY(),""))</f>
        <v/>
      </c>
      <c r="G85" s="32" t="n"/>
      <c r="H85" s="29" t="n"/>
      <c r="I85" s="33">
        <f>IF(OR(G85="",H85=""),"",G85*IF(H85="High",0.6,IF(H85="Medium",0.3,0.1)))</f>
        <v/>
      </c>
      <c r="J85" s="29" t="n"/>
      <c r="K85" s="29" t="n"/>
      <c r="L85" s="6" t="n"/>
      <c r="M85" s="30" t="n"/>
      <c r="N85" s="29" t="n"/>
      <c r="O85" s="6" t="n"/>
    </row>
    <row r="86">
      <c r="A86" s="29" t="n"/>
      <c r="B86" s="6" t="n"/>
      <c r="C86" s="29" t="n"/>
      <c r="D86" s="29" t="n"/>
      <c r="E86" s="30" t="n"/>
      <c r="F86" s="31">
        <f>IF(E86="","",IF(OR($C86="Researching",$C86="LOI",$C86="Drafting",$C86="Internal review"),E86-TODAY(),""))</f>
        <v/>
      </c>
      <c r="G86" s="32" t="n"/>
      <c r="H86" s="29" t="n"/>
      <c r="I86" s="33">
        <f>IF(OR(G86="",H86=""),"",G86*IF(H86="High",0.6,IF(H86="Medium",0.3,0.1)))</f>
        <v/>
      </c>
      <c r="J86" s="29" t="n"/>
      <c r="K86" s="29" t="n"/>
      <c r="L86" s="6" t="n"/>
      <c r="M86" s="30" t="n"/>
      <c r="N86" s="29" t="n"/>
      <c r="O86" s="6" t="n"/>
    </row>
    <row r="87">
      <c r="A87" s="29" t="n"/>
      <c r="B87" s="6" t="n"/>
      <c r="C87" s="29" t="n"/>
      <c r="D87" s="29" t="n"/>
      <c r="E87" s="30" t="n"/>
      <c r="F87" s="31">
        <f>IF(E87="","",IF(OR($C87="Researching",$C87="LOI",$C87="Drafting",$C87="Internal review"),E87-TODAY(),""))</f>
        <v/>
      </c>
      <c r="G87" s="32" t="n"/>
      <c r="H87" s="29" t="n"/>
      <c r="I87" s="33">
        <f>IF(OR(G87="",H87=""),"",G87*IF(H87="High",0.6,IF(H87="Medium",0.3,0.1)))</f>
        <v/>
      </c>
      <c r="J87" s="29" t="n"/>
      <c r="K87" s="29" t="n"/>
      <c r="L87" s="6" t="n"/>
      <c r="M87" s="30" t="n"/>
      <c r="N87" s="29" t="n"/>
      <c r="O87" s="6" t="n"/>
    </row>
    <row r="88">
      <c r="A88" s="29" t="n"/>
      <c r="B88" s="6" t="n"/>
      <c r="C88" s="29" t="n"/>
      <c r="D88" s="29" t="n"/>
      <c r="E88" s="30" t="n"/>
      <c r="F88" s="31">
        <f>IF(E88="","",IF(OR($C88="Researching",$C88="LOI",$C88="Drafting",$C88="Internal review"),E88-TODAY(),""))</f>
        <v/>
      </c>
      <c r="G88" s="32" t="n"/>
      <c r="H88" s="29" t="n"/>
      <c r="I88" s="33">
        <f>IF(OR(G88="",H88=""),"",G88*IF(H88="High",0.6,IF(H88="Medium",0.3,0.1)))</f>
        <v/>
      </c>
      <c r="J88" s="29" t="n"/>
      <c r="K88" s="29" t="n"/>
      <c r="L88" s="6" t="n"/>
      <c r="M88" s="30" t="n"/>
      <c r="N88" s="29" t="n"/>
      <c r="O88" s="6" t="n"/>
    </row>
    <row r="89">
      <c r="A89" s="29" t="n"/>
      <c r="B89" s="6" t="n"/>
      <c r="C89" s="29" t="n"/>
      <c r="D89" s="29" t="n"/>
      <c r="E89" s="30" t="n"/>
      <c r="F89" s="31">
        <f>IF(E89="","",IF(OR($C89="Researching",$C89="LOI",$C89="Drafting",$C89="Internal review"),E89-TODAY(),""))</f>
        <v/>
      </c>
      <c r="G89" s="32" t="n"/>
      <c r="H89" s="29" t="n"/>
      <c r="I89" s="33">
        <f>IF(OR(G89="",H89=""),"",G89*IF(H89="High",0.6,IF(H89="Medium",0.3,0.1)))</f>
        <v/>
      </c>
      <c r="J89" s="29" t="n"/>
      <c r="K89" s="29" t="n"/>
      <c r="L89" s="6" t="n"/>
      <c r="M89" s="30" t="n"/>
      <c r="N89" s="29" t="n"/>
      <c r="O89" s="6" t="n"/>
    </row>
    <row r="90">
      <c r="A90" s="29" t="n"/>
      <c r="B90" s="6" t="n"/>
      <c r="C90" s="29" t="n"/>
      <c r="D90" s="29" t="n"/>
      <c r="E90" s="30" t="n"/>
      <c r="F90" s="31">
        <f>IF(E90="","",IF(OR($C90="Researching",$C90="LOI",$C90="Drafting",$C90="Internal review"),E90-TODAY(),""))</f>
        <v/>
      </c>
      <c r="G90" s="32" t="n"/>
      <c r="H90" s="29" t="n"/>
      <c r="I90" s="33">
        <f>IF(OR(G90="",H90=""),"",G90*IF(H90="High",0.6,IF(H90="Medium",0.3,0.1)))</f>
        <v/>
      </c>
      <c r="J90" s="29" t="n"/>
      <c r="K90" s="29" t="n"/>
      <c r="L90" s="6" t="n"/>
      <c r="M90" s="30" t="n"/>
      <c r="N90" s="29" t="n"/>
      <c r="O90" s="6" t="n"/>
    </row>
    <row r="91">
      <c r="A91" s="29" t="n"/>
      <c r="B91" s="6" t="n"/>
      <c r="C91" s="29" t="n"/>
      <c r="D91" s="29" t="n"/>
      <c r="E91" s="30" t="n"/>
      <c r="F91" s="31">
        <f>IF(E91="","",IF(OR($C91="Researching",$C91="LOI",$C91="Drafting",$C91="Internal review"),E91-TODAY(),""))</f>
        <v/>
      </c>
      <c r="G91" s="32" t="n"/>
      <c r="H91" s="29" t="n"/>
      <c r="I91" s="33">
        <f>IF(OR(G91="",H91=""),"",G91*IF(H91="High",0.6,IF(H91="Medium",0.3,0.1)))</f>
        <v/>
      </c>
      <c r="J91" s="29" t="n"/>
      <c r="K91" s="29" t="n"/>
      <c r="L91" s="6" t="n"/>
      <c r="M91" s="30" t="n"/>
      <c r="N91" s="29" t="n"/>
      <c r="O91" s="6" t="n"/>
    </row>
    <row r="92">
      <c r="A92" s="29" t="n"/>
      <c r="B92" s="6" t="n"/>
      <c r="C92" s="29" t="n"/>
      <c r="D92" s="29" t="n"/>
      <c r="E92" s="30" t="n"/>
      <c r="F92" s="31">
        <f>IF(E92="","",IF(OR($C92="Researching",$C92="LOI",$C92="Drafting",$C92="Internal review"),E92-TODAY(),""))</f>
        <v/>
      </c>
      <c r="G92" s="32" t="n"/>
      <c r="H92" s="29" t="n"/>
      <c r="I92" s="33">
        <f>IF(OR(G92="",H92=""),"",G92*IF(H92="High",0.6,IF(H92="Medium",0.3,0.1)))</f>
        <v/>
      </c>
      <c r="J92" s="29" t="n"/>
      <c r="K92" s="29" t="n"/>
      <c r="L92" s="6" t="n"/>
      <c r="M92" s="30" t="n"/>
      <c r="N92" s="29" t="n"/>
      <c r="O92" s="6" t="n"/>
    </row>
    <row r="93">
      <c r="A93" s="29" t="n"/>
      <c r="B93" s="6" t="n"/>
      <c r="C93" s="29" t="n"/>
      <c r="D93" s="29" t="n"/>
      <c r="E93" s="30" t="n"/>
      <c r="F93" s="31">
        <f>IF(E93="","",IF(OR($C93="Researching",$C93="LOI",$C93="Drafting",$C93="Internal review"),E93-TODAY(),""))</f>
        <v/>
      </c>
      <c r="G93" s="32" t="n"/>
      <c r="H93" s="29" t="n"/>
      <c r="I93" s="33">
        <f>IF(OR(G93="",H93=""),"",G93*IF(H93="High",0.6,IF(H93="Medium",0.3,0.1)))</f>
        <v/>
      </c>
      <c r="J93" s="29" t="n"/>
      <c r="K93" s="29" t="n"/>
      <c r="L93" s="6" t="n"/>
      <c r="M93" s="30" t="n"/>
      <c r="N93" s="29" t="n"/>
      <c r="O93" s="6" t="n"/>
    </row>
    <row r="94">
      <c r="A94" s="29" t="n"/>
      <c r="B94" s="6" t="n"/>
      <c r="C94" s="29" t="n"/>
      <c r="D94" s="29" t="n"/>
      <c r="E94" s="30" t="n"/>
      <c r="F94" s="31">
        <f>IF(E94="","",IF(OR($C94="Researching",$C94="LOI",$C94="Drafting",$C94="Internal review"),E94-TODAY(),""))</f>
        <v/>
      </c>
      <c r="G94" s="32" t="n"/>
      <c r="H94" s="29" t="n"/>
      <c r="I94" s="33">
        <f>IF(OR(G94="",H94=""),"",G94*IF(H94="High",0.6,IF(H94="Medium",0.3,0.1)))</f>
        <v/>
      </c>
      <c r="J94" s="29" t="n"/>
      <c r="K94" s="29" t="n"/>
      <c r="L94" s="6" t="n"/>
      <c r="M94" s="30" t="n"/>
      <c r="N94" s="29" t="n"/>
      <c r="O94" s="6" t="n"/>
    </row>
    <row r="95">
      <c r="A95" s="29" t="n"/>
      <c r="B95" s="6" t="n"/>
      <c r="C95" s="29" t="n"/>
      <c r="D95" s="29" t="n"/>
      <c r="E95" s="30" t="n"/>
      <c r="F95" s="31">
        <f>IF(E95="","",IF(OR($C95="Researching",$C95="LOI",$C95="Drafting",$C95="Internal review"),E95-TODAY(),""))</f>
        <v/>
      </c>
      <c r="G95" s="32" t="n"/>
      <c r="H95" s="29" t="n"/>
      <c r="I95" s="33">
        <f>IF(OR(G95="",H95=""),"",G95*IF(H95="High",0.6,IF(H95="Medium",0.3,0.1)))</f>
        <v/>
      </c>
      <c r="J95" s="29" t="n"/>
      <c r="K95" s="29" t="n"/>
      <c r="L95" s="6" t="n"/>
      <c r="M95" s="30" t="n"/>
      <c r="N95" s="29" t="n"/>
      <c r="O95" s="6" t="n"/>
    </row>
    <row r="96">
      <c r="A96" s="29" t="n"/>
      <c r="B96" s="6" t="n"/>
      <c r="C96" s="29" t="n"/>
      <c r="D96" s="29" t="n"/>
      <c r="E96" s="30" t="n"/>
      <c r="F96" s="31">
        <f>IF(E96="","",IF(OR($C96="Researching",$C96="LOI",$C96="Drafting",$C96="Internal review"),E96-TODAY(),""))</f>
        <v/>
      </c>
      <c r="G96" s="32" t="n"/>
      <c r="H96" s="29" t="n"/>
      <c r="I96" s="33">
        <f>IF(OR(G96="",H96=""),"",G96*IF(H96="High",0.6,IF(H96="Medium",0.3,0.1)))</f>
        <v/>
      </c>
      <c r="J96" s="29" t="n"/>
      <c r="K96" s="29" t="n"/>
      <c r="L96" s="6" t="n"/>
      <c r="M96" s="30" t="n"/>
      <c r="N96" s="29" t="n"/>
      <c r="O96" s="6" t="n"/>
    </row>
    <row r="97">
      <c r="A97" s="29" t="n"/>
      <c r="B97" s="6" t="n"/>
      <c r="C97" s="29" t="n"/>
      <c r="D97" s="29" t="n"/>
      <c r="E97" s="30" t="n"/>
      <c r="F97" s="31">
        <f>IF(E97="","",IF(OR($C97="Researching",$C97="LOI",$C97="Drafting",$C97="Internal review"),E97-TODAY(),""))</f>
        <v/>
      </c>
      <c r="G97" s="32" t="n"/>
      <c r="H97" s="29" t="n"/>
      <c r="I97" s="33">
        <f>IF(OR(G97="",H97=""),"",G97*IF(H97="High",0.6,IF(H97="Medium",0.3,0.1)))</f>
        <v/>
      </c>
      <c r="J97" s="29" t="n"/>
      <c r="K97" s="29" t="n"/>
      <c r="L97" s="6" t="n"/>
      <c r="M97" s="30" t="n"/>
      <c r="N97" s="29" t="n"/>
      <c r="O97" s="6" t="n"/>
    </row>
    <row r="98">
      <c r="A98" s="29" t="n"/>
      <c r="B98" s="6" t="n"/>
      <c r="C98" s="29" t="n"/>
      <c r="D98" s="29" t="n"/>
      <c r="E98" s="30" t="n"/>
      <c r="F98" s="31">
        <f>IF(E98="","",IF(OR($C98="Researching",$C98="LOI",$C98="Drafting",$C98="Internal review"),E98-TODAY(),""))</f>
        <v/>
      </c>
      <c r="G98" s="32" t="n"/>
      <c r="H98" s="29" t="n"/>
      <c r="I98" s="33">
        <f>IF(OR(G98="",H98=""),"",G98*IF(H98="High",0.6,IF(H98="Medium",0.3,0.1)))</f>
        <v/>
      </c>
      <c r="J98" s="29" t="n"/>
      <c r="K98" s="29" t="n"/>
      <c r="L98" s="6" t="n"/>
      <c r="M98" s="30" t="n"/>
      <c r="N98" s="29" t="n"/>
      <c r="O98" s="6" t="n"/>
    </row>
    <row r="99">
      <c r="A99" s="29" t="n"/>
      <c r="B99" s="6" t="n"/>
      <c r="C99" s="29" t="n"/>
      <c r="D99" s="29" t="n"/>
      <c r="E99" s="30" t="n"/>
      <c r="F99" s="31">
        <f>IF(E99="","",IF(OR($C99="Researching",$C99="LOI",$C99="Drafting",$C99="Internal review"),E99-TODAY(),""))</f>
        <v/>
      </c>
      <c r="G99" s="32" t="n"/>
      <c r="H99" s="29" t="n"/>
      <c r="I99" s="33">
        <f>IF(OR(G99="",H99=""),"",G99*IF(H99="High",0.6,IF(H99="Medium",0.3,0.1)))</f>
        <v/>
      </c>
      <c r="J99" s="29" t="n"/>
      <c r="K99" s="29" t="n"/>
      <c r="L99" s="6" t="n"/>
      <c r="M99" s="30" t="n"/>
      <c r="N99" s="29" t="n"/>
      <c r="O99" s="6" t="n"/>
    </row>
    <row r="100">
      <c r="A100" s="29" t="n"/>
      <c r="B100" s="6" t="n"/>
      <c r="C100" s="29" t="n"/>
      <c r="D100" s="29" t="n"/>
      <c r="E100" s="30" t="n"/>
      <c r="F100" s="31">
        <f>IF(E100="","",IF(OR($C100="Researching",$C100="LOI",$C100="Drafting",$C100="Internal review"),E100-TODAY(),""))</f>
        <v/>
      </c>
      <c r="G100" s="32" t="n"/>
      <c r="H100" s="29" t="n"/>
      <c r="I100" s="33">
        <f>IF(OR(G100="",H100=""),"",G100*IF(H100="High",0.6,IF(H100="Medium",0.3,0.1)))</f>
        <v/>
      </c>
      <c r="J100" s="29" t="n"/>
      <c r="K100" s="29" t="n"/>
      <c r="L100" s="6" t="n"/>
      <c r="M100" s="30" t="n"/>
      <c r="N100" s="29" t="n"/>
      <c r="O100" s="6" t="n"/>
    </row>
    <row r="101">
      <c r="A101" s="29" t="n"/>
      <c r="B101" s="6" t="n"/>
      <c r="C101" s="29" t="n"/>
      <c r="D101" s="29" t="n"/>
      <c r="E101" s="30" t="n"/>
      <c r="F101" s="31">
        <f>IF(E101="","",IF(OR($C101="Researching",$C101="LOI",$C101="Drafting",$C101="Internal review"),E101-TODAY(),""))</f>
        <v/>
      </c>
      <c r="G101" s="32" t="n"/>
      <c r="H101" s="29" t="n"/>
      <c r="I101" s="33">
        <f>IF(OR(G101="",H101=""),"",G101*IF(H101="High",0.6,IF(H101="Medium",0.3,0.1)))</f>
        <v/>
      </c>
      <c r="J101" s="29" t="n"/>
      <c r="K101" s="29" t="n"/>
      <c r="L101" s="6" t="n"/>
      <c r="M101" s="30" t="n"/>
      <c r="N101" s="29" t="n"/>
      <c r="O101" s="6" t="n"/>
    </row>
    <row r="102">
      <c r="A102" s="29" t="n"/>
      <c r="B102" s="6" t="n"/>
      <c r="C102" s="29" t="n"/>
      <c r="D102" s="29" t="n"/>
      <c r="E102" s="30" t="n"/>
      <c r="F102" s="31">
        <f>IF(E102="","",IF(OR($C102="Researching",$C102="LOI",$C102="Drafting",$C102="Internal review"),E102-TODAY(),""))</f>
        <v/>
      </c>
      <c r="G102" s="32" t="n"/>
      <c r="H102" s="29" t="n"/>
      <c r="I102" s="33">
        <f>IF(OR(G102="",H102=""),"",G102*IF(H102="High",0.6,IF(H102="Medium",0.3,0.1)))</f>
        <v/>
      </c>
      <c r="J102" s="29" t="n"/>
      <c r="K102" s="29" t="n"/>
      <c r="L102" s="6" t="n"/>
      <c r="M102" s="30" t="n"/>
      <c r="N102" s="29" t="n"/>
      <c r="O102" s="6" t="n"/>
    </row>
    <row r="103">
      <c r="A103" s="29" t="n"/>
      <c r="B103" s="6" t="n"/>
      <c r="C103" s="29" t="n"/>
      <c r="D103" s="29" t="n"/>
      <c r="E103" s="30" t="n"/>
      <c r="F103" s="31">
        <f>IF(E103="","",IF(OR($C103="Researching",$C103="LOI",$C103="Drafting",$C103="Internal review"),E103-TODAY(),""))</f>
        <v/>
      </c>
      <c r="G103" s="32" t="n"/>
      <c r="H103" s="29" t="n"/>
      <c r="I103" s="33">
        <f>IF(OR(G103="",H103=""),"",G103*IF(H103="High",0.6,IF(H103="Medium",0.3,0.1)))</f>
        <v/>
      </c>
      <c r="J103" s="29" t="n"/>
      <c r="K103" s="29" t="n"/>
      <c r="L103" s="6" t="n"/>
      <c r="M103" s="30" t="n"/>
      <c r="N103" s="29" t="n"/>
      <c r="O103" s="6" t="n"/>
    </row>
    <row r="104">
      <c r="A104" s="29" t="n"/>
      <c r="B104" s="6" t="n"/>
      <c r="C104" s="29" t="n"/>
      <c r="D104" s="29" t="n"/>
      <c r="E104" s="30" t="n"/>
      <c r="F104" s="31">
        <f>IF(E104="","",IF(OR($C104="Researching",$C104="LOI",$C104="Drafting",$C104="Internal review"),E104-TODAY(),""))</f>
        <v/>
      </c>
      <c r="G104" s="32" t="n"/>
      <c r="H104" s="29" t="n"/>
      <c r="I104" s="33">
        <f>IF(OR(G104="",H104=""),"",G104*IF(H104="High",0.6,IF(H104="Medium",0.3,0.1)))</f>
        <v/>
      </c>
      <c r="J104" s="29" t="n"/>
      <c r="K104" s="29" t="n"/>
      <c r="L104" s="6" t="n"/>
      <c r="M104" s="30" t="n"/>
      <c r="N104" s="29" t="n"/>
      <c r="O104" s="6" t="n"/>
    </row>
    <row r="105">
      <c r="A105" s="29" t="n"/>
      <c r="B105" s="6" t="n"/>
      <c r="C105" s="29" t="n"/>
      <c r="D105" s="29" t="n"/>
      <c r="E105" s="30" t="n"/>
      <c r="F105" s="31">
        <f>IF(E105="","",IF(OR($C105="Researching",$C105="LOI",$C105="Drafting",$C105="Internal review"),E105-TODAY(),""))</f>
        <v/>
      </c>
      <c r="G105" s="32" t="n"/>
      <c r="H105" s="29" t="n"/>
      <c r="I105" s="33">
        <f>IF(OR(G105="",H105=""),"",G105*IF(H105="High",0.6,IF(H105="Medium",0.3,0.1)))</f>
        <v/>
      </c>
      <c r="J105" s="29" t="n"/>
      <c r="K105" s="29" t="n"/>
      <c r="L105" s="6" t="n"/>
      <c r="M105" s="30" t="n"/>
      <c r="N105" s="29" t="n"/>
      <c r="O105" s="6" t="n"/>
    </row>
    <row r="106">
      <c r="A106" s="29" t="n"/>
      <c r="B106" s="6" t="n"/>
      <c r="C106" s="29" t="n"/>
      <c r="D106" s="29" t="n"/>
      <c r="E106" s="30" t="n"/>
      <c r="F106" s="31">
        <f>IF(E106="","",IF(OR($C106="Researching",$C106="LOI",$C106="Drafting",$C106="Internal review"),E106-TODAY(),""))</f>
        <v/>
      </c>
      <c r="G106" s="32" t="n"/>
      <c r="H106" s="29" t="n"/>
      <c r="I106" s="33">
        <f>IF(OR(G106="",H106=""),"",G106*IF(H106="High",0.6,IF(H106="Medium",0.3,0.1)))</f>
        <v/>
      </c>
      <c r="J106" s="29" t="n"/>
      <c r="K106" s="29" t="n"/>
      <c r="L106" s="6" t="n"/>
      <c r="M106" s="30" t="n"/>
      <c r="N106" s="29" t="n"/>
      <c r="O106" s="6" t="n"/>
    </row>
    <row r="107">
      <c r="A107" s="29" t="n"/>
      <c r="B107" s="6" t="n"/>
      <c r="C107" s="29" t="n"/>
      <c r="D107" s="29" t="n"/>
      <c r="E107" s="30" t="n"/>
      <c r="F107" s="31">
        <f>IF(E107="","",IF(OR($C107="Researching",$C107="LOI",$C107="Drafting",$C107="Internal review"),E107-TODAY(),""))</f>
        <v/>
      </c>
      <c r="G107" s="32" t="n"/>
      <c r="H107" s="29" t="n"/>
      <c r="I107" s="33">
        <f>IF(OR(G107="",H107=""),"",G107*IF(H107="High",0.6,IF(H107="Medium",0.3,0.1)))</f>
        <v/>
      </c>
      <c r="J107" s="29" t="n"/>
      <c r="K107" s="29" t="n"/>
      <c r="L107" s="6" t="n"/>
      <c r="M107" s="30" t="n"/>
      <c r="N107" s="29" t="n"/>
      <c r="O107" s="6" t="n"/>
    </row>
    <row r="108">
      <c r="A108" s="29" t="n"/>
      <c r="B108" s="6" t="n"/>
      <c r="C108" s="29" t="n"/>
      <c r="D108" s="29" t="n"/>
      <c r="E108" s="30" t="n"/>
      <c r="F108" s="31">
        <f>IF(E108="","",IF(OR($C108="Researching",$C108="LOI",$C108="Drafting",$C108="Internal review"),E108-TODAY(),""))</f>
        <v/>
      </c>
      <c r="G108" s="32" t="n"/>
      <c r="H108" s="29" t="n"/>
      <c r="I108" s="33">
        <f>IF(OR(G108="",H108=""),"",G108*IF(H108="High",0.6,IF(H108="Medium",0.3,0.1)))</f>
        <v/>
      </c>
      <c r="J108" s="29" t="n"/>
      <c r="K108" s="29" t="n"/>
      <c r="L108" s="6" t="n"/>
      <c r="M108" s="30" t="n"/>
      <c r="N108" s="29" t="n"/>
      <c r="O108" s="6" t="n"/>
    </row>
    <row r="109">
      <c r="A109" s="29" t="n"/>
      <c r="B109" s="6" t="n"/>
      <c r="C109" s="29" t="n"/>
      <c r="D109" s="29" t="n"/>
      <c r="E109" s="30" t="n"/>
      <c r="F109" s="31">
        <f>IF(E109="","",IF(OR($C109="Researching",$C109="LOI",$C109="Drafting",$C109="Internal review"),E109-TODAY(),""))</f>
        <v/>
      </c>
      <c r="G109" s="32" t="n"/>
      <c r="H109" s="29" t="n"/>
      <c r="I109" s="33">
        <f>IF(OR(G109="",H109=""),"",G109*IF(H109="High",0.6,IF(H109="Medium",0.3,0.1)))</f>
        <v/>
      </c>
      <c r="J109" s="29" t="n"/>
      <c r="K109" s="29" t="n"/>
      <c r="L109" s="6" t="n"/>
      <c r="M109" s="30" t="n"/>
      <c r="N109" s="29" t="n"/>
      <c r="O109" s="6" t="n"/>
    </row>
    <row r="110">
      <c r="A110" s="29" t="n"/>
      <c r="B110" s="6" t="n"/>
      <c r="C110" s="29" t="n"/>
      <c r="D110" s="29" t="n"/>
      <c r="E110" s="30" t="n"/>
      <c r="F110" s="31">
        <f>IF(E110="","",IF(OR($C110="Researching",$C110="LOI",$C110="Drafting",$C110="Internal review"),E110-TODAY(),""))</f>
        <v/>
      </c>
      <c r="G110" s="32" t="n"/>
      <c r="H110" s="29" t="n"/>
      <c r="I110" s="33">
        <f>IF(OR(G110="",H110=""),"",G110*IF(H110="High",0.6,IF(H110="Medium",0.3,0.1)))</f>
        <v/>
      </c>
      <c r="J110" s="29" t="n"/>
      <c r="K110" s="29" t="n"/>
      <c r="L110" s="6" t="n"/>
      <c r="M110" s="30" t="n"/>
      <c r="N110" s="29" t="n"/>
      <c r="O110" s="6" t="n"/>
    </row>
    <row r="111">
      <c r="A111" s="29" t="n"/>
      <c r="B111" s="6" t="n"/>
      <c r="C111" s="29" t="n"/>
      <c r="D111" s="29" t="n"/>
      <c r="E111" s="30" t="n"/>
      <c r="F111" s="31">
        <f>IF(E111="","",IF(OR($C111="Researching",$C111="LOI",$C111="Drafting",$C111="Internal review"),E111-TODAY(),""))</f>
        <v/>
      </c>
      <c r="G111" s="32" t="n"/>
      <c r="H111" s="29" t="n"/>
      <c r="I111" s="33">
        <f>IF(OR(G111="",H111=""),"",G111*IF(H111="High",0.6,IF(H111="Medium",0.3,0.1)))</f>
        <v/>
      </c>
      <c r="J111" s="29" t="n"/>
      <c r="K111" s="29" t="n"/>
      <c r="L111" s="6" t="n"/>
      <c r="M111" s="30" t="n"/>
      <c r="N111" s="29" t="n"/>
      <c r="O111" s="6" t="n"/>
    </row>
    <row r="112">
      <c r="A112" s="29" t="n"/>
      <c r="B112" s="6" t="n"/>
      <c r="C112" s="29" t="n"/>
      <c r="D112" s="29" t="n"/>
      <c r="E112" s="30" t="n"/>
      <c r="F112" s="31">
        <f>IF(E112="","",IF(OR($C112="Researching",$C112="LOI",$C112="Drafting",$C112="Internal review"),E112-TODAY(),""))</f>
        <v/>
      </c>
      <c r="G112" s="32" t="n"/>
      <c r="H112" s="29" t="n"/>
      <c r="I112" s="33">
        <f>IF(OR(G112="",H112=""),"",G112*IF(H112="High",0.6,IF(H112="Medium",0.3,0.1)))</f>
        <v/>
      </c>
      <c r="J112" s="29" t="n"/>
      <c r="K112" s="29" t="n"/>
      <c r="L112" s="6" t="n"/>
      <c r="M112" s="30" t="n"/>
      <c r="N112" s="29" t="n"/>
      <c r="O112" s="6" t="n"/>
    </row>
    <row r="113">
      <c r="A113" s="29" t="n"/>
      <c r="B113" s="6" t="n"/>
      <c r="C113" s="29" t="n"/>
      <c r="D113" s="29" t="n"/>
      <c r="E113" s="30" t="n"/>
      <c r="F113" s="31">
        <f>IF(E113="","",IF(OR($C113="Researching",$C113="LOI",$C113="Drafting",$C113="Internal review"),E113-TODAY(),""))</f>
        <v/>
      </c>
      <c r="G113" s="32" t="n"/>
      <c r="H113" s="29" t="n"/>
      <c r="I113" s="33">
        <f>IF(OR(G113="",H113=""),"",G113*IF(H113="High",0.6,IF(H113="Medium",0.3,0.1)))</f>
        <v/>
      </c>
      <c r="J113" s="29" t="n"/>
      <c r="K113" s="29" t="n"/>
      <c r="L113" s="6" t="n"/>
      <c r="M113" s="30" t="n"/>
      <c r="N113" s="29" t="n"/>
      <c r="O113" s="6" t="n"/>
    </row>
    <row r="114">
      <c r="A114" s="29" t="n"/>
      <c r="B114" s="6" t="n"/>
      <c r="C114" s="29" t="n"/>
      <c r="D114" s="29" t="n"/>
      <c r="E114" s="30" t="n"/>
      <c r="F114" s="31">
        <f>IF(E114="","",IF(OR($C114="Researching",$C114="LOI",$C114="Drafting",$C114="Internal review"),E114-TODAY(),""))</f>
        <v/>
      </c>
      <c r="G114" s="32" t="n"/>
      <c r="H114" s="29" t="n"/>
      <c r="I114" s="33">
        <f>IF(OR(G114="",H114=""),"",G114*IF(H114="High",0.6,IF(H114="Medium",0.3,0.1)))</f>
        <v/>
      </c>
      <c r="J114" s="29" t="n"/>
      <c r="K114" s="29" t="n"/>
      <c r="L114" s="6" t="n"/>
      <c r="M114" s="30" t="n"/>
      <c r="N114" s="29" t="n"/>
      <c r="O114" s="6" t="n"/>
    </row>
    <row r="115">
      <c r="A115" s="29" t="n"/>
      <c r="B115" s="6" t="n"/>
      <c r="C115" s="29" t="n"/>
      <c r="D115" s="29" t="n"/>
      <c r="E115" s="30" t="n"/>
      <c r="F115" s="31">
        <f>IF(E115="","",IF(OR($C115="Researching",$C115="LOI",$C115="Drafting",$C115="Internal review"),E115-TODAY(),""))</f>
        <v/>
      </c>
      <c r="G115" s="32" t="n"/>
      <c r="H115" s="29" t="n"/>
      <c r="I115" s="33">
        <f>IF(OR(G115="",H115=""),"",G115*IF(H115="High",0.6,IF(H115="Medium",0.3,0.1)))</f>
        <v/>
      </c>
      <c r="J115" s="29" t="n"/>
      <c r="K115" s="29" t="n"/>
      <c r="L115" s="6" t="n"/>
      <c r="M115" s="30" t="n"/>
      <c r="N115" s="29" t="n"/>
      <c r="O115" s="6" t="n"/>
    </row>
    <row r="116">
      <c r="A116" s="29" t="n"/>
      <c r="B116" s="6" t="n"/>
      <c r="C116" s="29" t="n"/>
      <c r="D116" s="29" t="n"/>
      <c r="E116" s="30" t="n"/>
      <c r="F116" s="31">
        <f>IF(E116="","",IF(OR($C116="Researching",$C116="LOI",$C116="Drafting",$C116="Internal review"),E116-TODAY(),""))</f>
        <v/>
      </c>
      <c r="G116" s="32" t="n"/>
      <c r="H116" s="29" t="n"/>
      <c r="I116" s="33">
        <f>IF(OR(G116="",H116=""),"",G116*IF(H116="High",0.6,IF(H116="Medium",0.3,0.1)))</f>
        <v/>
      </c>
      <c r="J116" s="29" t="n"/>
      <c r="K116" s="29" t="n"/>
      <c r="L116" s="6" t="n"/>
      <c r="M116" s="30" t="n"/>
      <c r="N116" s="29" t="n"/>
      <c r="O116" s="6" t="n"/>
    </row>
    <row r="117">
      <c r="A117" s="29" t="n"/>
      <c r="B117" s="6" t="n"/>
      <c r="C117" s="29" t="n"/>
      <c r="D117" s="29" t="n"/>
      <c r="E117" s="30" t="n"/>
      <c r="F117" s="31">
        <f>IF(E117="","",IF(OR($C117="Researching",$C117="LOI",$C117="Drafting",$C117="Internal review"),E117-TODAY(),""))</f>
        <v/>
      </c>
      <c r="G117" s="32" t="n"/>
      <c r="H117" s="29" t="n"/>
      <c r="I117" s="33">
        <f>IF(OR(G117="",H117=""),"",G117*IF(H117="High",0.6,IF(H117="Medium",0.3,0.1)))</f>
        <v/>
      </c>
      <c r="J117" s="29" t="n"/>
      <c r="K117" s="29" t="n"/>
      <c r="L117" s="6" t="n"/>
      <c r="M117" s="30" t="n"/>
      <c r="N117" s="29" t="n"/>
      <c r="O117" s="6" t="n"/>
    </row>
    <row r="118">
      <c r="A118" s="29" t="n"/>
      <c r="B118" s="6" t="n"/>
      <c r="C118" s="29" t="n"/>
      <c r="D118" s="29" t="n"/>
      <c r="E118" s="30" t="n"/>
      <c r="F118" s="31">
        <f>IF(E118="","",IF(OR($C118="Researching",$C118="LOI",$C118="Drafting",$C118="Internal review"),E118-TODAY(),""))</f>
        <v/>
      </c>
      <c r="G118" s="32" t="n"/>
      <c r="H118" s="29" t="n"/>
      <c r="I118" s="33">
        <f>IF(OR(G118="",H118=""),"",G118*IF(H118="High",0.6,IF(H118="Medium",0.3,0.1)))</f>
        <v/>
      </c>
      <c r="J118" s="29" t="n"/>
      <c r="K118" s="29" t="n"/>
      <c r="L118" s="6" t="n"/>
      <c r="M118" s="30" t="n"/>
      <c r="N118" s="29" t="n"/>
      <c r="O118" s="6" t="n"/>
    </row>
    <row r="119">
      <c r="A119" s="29" t="n"/>
      <c r="B119" s="6" t="n"/>
      <c r="C119" s="29" t="n"/>
      <c r="D119" s="29" t="n"/>
      <c r="E119" s="30" t="n"/>
      <c r="F119" s="31">
        <f>IF(E119="","",IF(OR($C119="Researching",$C119="LOI",$C119="Drafting",$C119="Internal review"),E119-TODAY(),""))</f>
        <v/>
      </c>
      <c r="G119" s="32" t="n"/>
      <c r="H119" s="29" t="n"/>
      <c r="I119" s="33">
        <f>IF(OR(G119="",H119=""),"",G119*IF(H119="High",0.6,IF(H119="Medium",0.3,0.1)))</f>
        <v/>
      </c>
      <c r="J119" s="29" t="n"/>
      <c r="K119" s="29" t="n"/>
      <c r="L119" s="6" t="n"/>
      <c r="M119" s="30" t="n"/>
      <c r="N119" s="29" t="n"/>
      <c r="O119" s="6" t="n"/>
    </row>
    <row r="120">
      <c r="A120" s="29" t="n"/>
      <c r="B120" s="6" t="n"/>
      <c r="C120" s="29" t="n"/>
      <c r="D120" s="29" t="n"/>
      <c r="E120" s="30" t="n"/>
      <c r="F120" s="31">
        <f>IF(E120="","",IF(OR($C120="Researching",$C120="LOI",$C120="Drafting",$C120="Internal review"),E120-TODAY(),""))</f>
        <v/>
      </c>
      <c r="G120" s="32" t="n"/>
      <c r="H120" s="29" t="n"/>
      <c r="I120" s="33">
        <f>IF(OR(G120="",H120=""),"",G120*IF(H120="High",0.6,IF(H120="Medium",0.3,0.1)))</f>
        <v/>
      </c>
      <c r="J120" s="29" t="n"/>
      <c r="K120" s="29" t="n"/>
      <c r="L120" s="6" t="n"/>
      <c r="M120" s="30" t="n"/>
      <c r="N120" s="29" t="n"/>
      <c r="O120" s="6" t="n"/>
    </row>
    <row r="121">
      <c r="A121" s="29" t="n"/>
      <c r="B121" s="6" t="n"/>
      <c r="C121" s="29" t="n"/>
      <c r="D121" s="29" t="n"/>
      <c r="E121" s="30" t="n"/>
      <c r="F121" s="31">
        <f>IF(E121="","",IF(OR($C121="Researching",$C121="LOI",$C121="Drafting",$C121="Internal review"),E121-TODAY(),""))</f>
        <v/>
      </c>
      <c r="G121" s="32" t="n"/>
      <c r="H121" s="29" t="n"/>
      <c r="I121" s="33">
        <f>IF(OR(G121="",H121=""),"",G121*IF(H121="High",0.6,IF(H121="Medium",0.3,0.1)))</f>
        <v/>
      </c>
      <c r="J121" s="29" t="n"/>
      <c r="K121" s="29" t="n"/>
      <c r="L121" s="6" t="n"/>
      <c r="M121" s="30" t="n"/>
      <c r="N121" s="29" t="n"/>
      <c r="O121" s="6" t="n"/>
    </row>
    <row r="122">
      <c r="A122" s="29" t="n"/>
      <c r="B122" s="6" t="n"/>
      <c r="C122" s="29" t="n"/>
      <c r="D122" s="29" t="n"/>
      <c r="E122" s="30" t="n"/>
      <c r="F122" s="31">
        <f>IF(E122="","",IF(OR($C122="Researching",$C122="LOI",$C122="Drafting",$C122="Internal review"),E122-TODAY(),""))</f>
        <v/>
      </c>
      <c r="G122" s="32" t="n"/>
      <c r="H122" s="29" t="n"/>
      <c r="I122" s="33">
        <f>IF(OR(G122="",H122=""),"",G122*IF(H122="High",0.6,IF(H122="Medium",0.3,0.1)))</f>
        <v/>
      </c>
      <c r="J122" s="29" t="n"/>
      <c r="K122" s="29" t="n"/>
      <c r="L122" s="6" t="n"/>
      <c r="M122" s="30" t="n"/>
      <c r="N122" s="29" t="n"/>
      <c r="O122" s="6" t="n"/>
    </row>
    <row r="123">
      <c r="A123" s="29" t="n"/>
      <c r="B123" s="6" t="n"/>
      <c r="C123" s="29" t="n"/>
      <c r="D123" s="29" t="n"/>
      <c r="E123" s="30" t="n"/>
      <c r="F123" s="31">
        <f>IF(E123="","",IF(OR($C123="Researching",$C123="LOI",$C123="Drafting",$C123="Internal review"),E123-TODAY(),""))</f>
        <v/>
      </c>
      <c r="G123" s="32" t="n"/>
      <c r="H123" s="29" t="n"/>
      <c r="I123" s="33">
        <f>IF(OR(G123="",H123=""),"",G123*IF(H123="High",0.6,IF(H123="Medium",0.3,0.1)))</f>
        <v/>
      </c>
      <c r="J123" s="29" t="n"/>
      <c r="K123" s="29" t="n"/>
      <c r="L123" s="6" t="n"/>
      <c r="M123" s="30" t="n"/>
      <c r="N123" s="29" t="n"/>
      <c r="O123" s="6" t="n"/>
    </row>
    <row r="124">
      <c r="A124" s="29" t="n"/>
      <c r="B124" s="6" t="n"/>
      <c r="C124" s="29" t="n"/>
      <c r="D124" s="29" t="n"/>
      <c r="E124" s="30" t="n"/>
      <c r="F124" s="31">
        <f>IF(E124="","",IF(OR($C124="Researching",$C124="LOI",$C124="Drafting",$C124="Internal review"),E124-TODAY(),""))</f>
        <v/>
      </c>
      <c r="G124" s="32" t="n"/>
      <c r="H124" s="29" t="n"/>
      <c r="I124" s="33">
        <f>IF(OR(G124="",H124=""),"",G124*IF(H124="High",0.6,IF(H124="Medium",0.3,0.1)))</f>
        <v/>
      </c>
      <c r="J124" s="29" t="n"/>
      <c r="K124" s="29" t="n"/>
      <c r="L124" s="6" t="n"/>
      <c r="M124" s="30" t="n"/>
      <c r="N124" s="29" t="n"/>
      <c r="O124" s="6" t="n"/>
    </row>
    <row r="125">
      <c r="A125" s="29" t="n"/>
      <c r="B125" s="6" t="n"/>
      <c r="C125" s="29" t="n"/>
      <c r="D125" s="29" t="n"/>
      <c r="E125" s="30" t="n"/>
      <c r="F125" s="31">
        <f>IF(E125="","",IF(OR($C125="Researching",$C125="LOI",$C125="Drafting",$C125="Internal review"),E125-TODAY(),""))</f>
        <v/>
      </c>
      <c r="G125" s="32" t="n"/>
      <c r="H125" s="29" t="n"/>
      <c r="I125" s="33">
        <f>IF(OR(G125="",H125=""),"",G125*IF(H125="High",0.6,IF(H125="Medium",0.3,0.1)))</f>
        <v/>
      </c>
      <c r="J125" s="29" t="n"/>
      <c r="K125" s="29" t="n"/>
      <c r="L125" s="6" t="n"/>
      <c r="M125" s="30" t="n"/>
      <c r="N125" s="29" t="n"/>
      <c r="O125" s="6" t="n"/>
    </row>
    <row r="126">
      <c r="A126" s="29" t="n"/>
      <c r="B126" s="6" t="n"/>
      <c r="C126" s="29" t="n"/>
      <c r="D126" s="29" t="n"/>
      <c r="E126" s="30" t="n"/>
      <c r="F126" s="31">
        <f>IF(E126="","",IF(OR($C126="Researching",$C126="LOI",$C126="Drafting",$C126="Internal review"),E126-TODAY(),""))</f>
        <v/>
      </c>
      <c r="G126" s="32" t="n"/>
      <c r="H126" s="29" t="n"/>
      <c r="I126" s="33">
        <f>IF(OR(G126="",H126=""),"",G126*IF(H126="High",0.6,IF(H126="Medium",0.3,0.1)))</f>
        <v/>
      </c>
      <c r="J126" s="29" t="n"/>
      <c r="K126" s="29" t="n"/>
      <c r="L126" s="6" t="n"/>
      <c r="M126" s="30" t="n"/>
      <c r="N126" s="29" t="n"/>
      <c r="O126" s="6" t="n"/>
    </row>
    <row r="127">
      <c r="A127" s="29" t="n"/>
      <c r="B127" s="6" t="n"/>
      <c r="C127" s="29" t="n"/>
      <c r="D127" s="29" t="n"/>
      <c r="E127" s="30" t="n"/>
      <c r="F127" s="31">
        <f>IF(E127="","",IF(OR($C127="Researching",$C127="LOI",$C127="Drafting",$C127="Internal review"),E127-TODAY(),""))</f>
        <v/>
      </c>
      <c r="G127" s="32" t="n"/>
      <c r="H127" s="29" t="n"/>
      <c r="I127" s="33">
        <f>IF(OR(G127="",H127=""),"",G127*IF(H127="High",0.6,IF(H127="Medium",0.3,0.1)))</f>
        <v/>
      </c>
      <c r="J127" s="29" t="n"/>
      <c r="K127" s="29" t="n"/>
      <c r="L127" s="6" t="n"/>
      <c r="M127" s="30" t="n"/>
      <c r="N127" s="29" t="n"/>
      <c r="O127" s="6" t="n"/>
    </row>
    <row r="128">
      <c r="A128" s="29" t="n"/>
      <c r="B128" s="6" t="n"/>
      <c r="C128" s="29" t="n"/>
      <c r="D128" s="29" t="n"/>
      <c r="E128" s="30" t="n"/>
      <c r="F128" s="31">
        <f>IF(E128="","",IF(OR($C128="Researching",$C128="LOI",$C128="Drafting",$C128="Internal review"),E128-TODAY(),""))</f>
        <v/>
      </c>
      <c r="G128" s="32" t="n"/>
      <c r="H128" s="29" t="n"/>
      <c r="I128" s="33">
        <f>IF(OR(G128="",H128=""),"",G128*IF(H128="High",0.6,IF(H128="Medium",0.3,0.1)))</f>
        <v/>
      </c>
      <c r="J128" s="29" t="n"/>
      <c r="K128" s="29" t="n"/>
      <c r="L128" s="6" t="n"/>
      <c r="M128" s="30" t="n"/>
      <c r="N128" s="29" t="n"/>
      <c r="O128" s="6" t="n"/>
    </row>
    <row r="129">
      <c r="A129" s="29" t="n"/>
      <c r="B129" s="6" t="n"/>
      <c r="C129" s="29" t="n"/>
      <c r="D129" s="29" t="n"/>
      <c r="E129" s="30" t="n"/>
      <c r="F129" s="31">
        <f>IF(E129="","",IF(OR($C129="Researching",$C129="LOI",$C129="Drafting",$C129="Internal review"),E129-TODAY(),""))</f>
        <v/>
      </c>
      <c r="G129" s="32" t="n"/>
      <c r="H129" s="29" t="n"/>
      <c r="I129" s="33">
        <f>IF(OR(G129="",H129=""),"",G129*IF(H129="High",0.6,IF(H129="Medium",0.3,0.1)))</f>
        <v/>
      </c>
      <c r="J129" s="29" t="n"/>
      <c r="K129" s="29" t="n"/>
      <c r="L129" s="6" t="n"/>
      <c r="M129" s="30" t="n"/>
      <c r="N129" s="29" t="n"/>
      <c r="O129" s="6" t="n"/>
    </row>
    <row r="130">
      <c r="A130" s="29" t="n"/>
      <c r="B130" s="6" t="n"/>
      <c r="C130" s="29" t="n"/>
      <c r="D130" s="29" t="n"/>
      <c r="E130" s="30" t="n"/>
      <c r="F130" s="31">
        <f>IF(E130="","",IF(OR($C130="Researching",$C130="LOI",$C130="Drafting",$C130="Internal review"),E130-TODAY(),""))</f>
        <v/>
      </c>
      <c r="G130" s="32" t="n"/>
      <c r="H130" s="29" t="n"/>
      <c r="I130" s="33">
        <f>IF(OR(G130="",H130=""),"",G130*IF(H130="High",0.6,IF(H130="Medium",0.3,0.1)))</f>
        <v/>
      </c>
      <c r="J130" s="29" t="n"/>
      <c r="K130" s="29" t="n"/>
      <c r="L130" s="6" t="n"/>
      <c r="M130" s="30" t="n"/>
      <c r="N130" s="29" t="n"/>
      <c r="O130" s="6" t="n"/>
    </row>
    <row r="131">
      <c r="A131" s="29" t="n"/>
      <c r="B131" s="6" t="n"/>
      <c r="C131" s="29" t="n"/>
      <c r="D131" s="29" t="n"/>
      <c r="E131" s="30" t="n"/>
      <c r="F131" s="31">
        <f>IF(E131="","",IF(OR($C131="Researching",$C131="LOI",$C131="Drafting",$C131="Internal review"),E131-TODAY(),""))</f>
        <v/>
      </c>
      <c r="G131" s="32" t="n"/>
      <c r="H131" s="29" t="n"/>
      <c r="I131" s="33">
        <f>IF(OR(G131="",H131=""),"",G131*IF(H131="High",0.6,IF(H131="Medium",0.3,0.1)))</f>
        <v/>
      </c>
      <c r="J131" s="29" t="n"/>
      <c r="K131" s="29" t="n"/>
      <c r="L131" s="6" t="n"/>
      <c r="M131" s="30" t="n"/>
      <c r="N131" s="29" t="n"/>
      <c r="O131" s="6" t="n"/>
    </row>
    <row r="132">
      <c r="A132" s="29" t="n"/>
      <c r="B132" s="6" t="n"/>
      <c r="C132" s="29" t="n"/>
      <c r="D132" s="29" t="n"/>
      <c r="E132" s="30" t="n"/>
      <c r="F132" s="31">
        <f>IF(E132="","",IF(OR($C132="Researching",$C132="LOI",$C132="Drafting",$C132="Internal review"),E132-TODAY(),""))</f>
        <v/>
      </c>
      <c r="G132" s="32" t="n"/>
      <c r="H132" s="29" t="n"/>
      <c r="I132" s="33">
        <f>IF(OR(G132="",H132=""),"",G132*IF(H132="High",0.6,IF(H132="Medium",0.3,0.1)))</f>
        <v/>
      </c>
      <c r="J132" s="29" t="n"/>
      <c r="K132" s="29" t="n"/>
      <c r="L132" s="6" t="n"/>
      <c r="M132" s="30" t="n"/>
      <c r="N132" s="29" t="n"/>
      <c r="O132" s="6" t="n"/>
    </row>
    <row r="133">
      <c r="A133" s="29" t="n"/>
      <c r="B133" s="6" t="n"/>
      <c r="C133" s="29" t="n"/>
      <c r="D133" s="29" t="n"/>
      <c r="E133" s="30" t="n"/>
      <c r="F133" s="31">
        <f>IF(E133="","",IF(OR($C133="Researching",$C133="LOI",$C133="Drafting",$C133="Internal review"),E133-TODAY(),""))</f>
        <v/>
      </c>
      <c r="G133" s="32" t="n"/>
      <c r="H133" s="29" t="n"/>
      <c r="I133" s="33">
        <f>IF(OR(G133="",H133=""),"",G133*IF(H133="High",0.6,IF(H133="Medium",0.3,0.1)))</f>
        <v/>
      </c>
      <c r="J133" s="29" t="n"/>
      <c r="K133" s="29" t="n"/>
      <c r="L133" s="6" t="n"/>
      <c r="M133" s="30" t="n"/>
      <c r="N133" s="29" t="n"/>
      <c r="O133" s="6" t="n"/>
    </row>
    <row r="134">
      <c r="A134" s="29" t="n"/>
      <c r="B134" s="6" t="n"/>
      <c r="C134" s="29" t="n"/>
      <c r="D134" s="29" t="n"/>
      <c r="E134" s="30" t="n"/>
      <c r="F134" s="31">
        <f>IF(E134="","",IF(OR($C134="Researching",$C134="LOI",$C134="Drafting",$C134="Internal review"),E134-TODAY(),""))</f>
        <v/>
      </c>
      <c r="G134" s="32" t="n"/>
      <c r="H134" s="29" t="n"/>
      <c r="I134" s="33">
        <f>IF(OR(G134="",H134=""),"",G134*IF(H134="High",0.6,IF(H134="Medium",0.3,0.1)))</f>
        <v/>
      </c>
      <c r="J134" s="29" t="n"/>
      <c r="K134" s="29" t="n"/>
      <c r="L134" s="6" t="n"/>
      <c r="M134" s="30" t="n"/>
      <c r="N134" s="29" t="n"/>
      <c r="O134" s="6" t="n"/>
    </row>
    <row r="135">
      <c r="A135" s="29" t="n"/>
      <c r="B135" s="6" t="n"/>
      <c r="C135" s="29" t="n"/>
      <c r="D135" s="29" t="n"/>
      <c r="E135" s="30" t="n"/>
      <c r="F135" s="31">
        <f>IF(E135="","",IF(OR($C135="Researching",$C135="LOI",$C135="Drafting",$C135="Internal review"),E135-TODAY(),""))</f>
        <v/>
      </c>
      <c r="G135" s="32" t="n"/>
      <c r="H135" s="29" t="n"/>
      <c r="I135" s="33">
        <f>IF(OR(G135="",H135=""),"",G135*IF(H135="High",0.6,IF(H135="Medium",0.3,0.1)))</f>
        <v/>
      </c>
      <c r="J135" s="29" t="n"/>
      <c r="K135" s="29" t="n"/>
      <c r="L135" s="6" t="n"/>
      <c r="M135" s="30" t="n"/>
      <c r="N135" s="29" t="n"/>
      <c r="O135" s="6" t="n"/>
    </row>
    <row r="136">
      <c r="A136" s="29" t="n"/>
      <c r="B136" s="6" t="n"/>
      <c r="C136" s="29" t="n"/>
      <c r="D136" s="29" t="n"/>
      <c r="E136" s="30" t="n"/>
      <c r="F136" s="31">
        <f>IF(E136="","",IF(OR($C136="Researching",$C136="LOI",$C136="Drafting",$C136="Internal review"),E136-TODAY(),""))</f>
        <v/>
      </c>
      <c r="G136" s="32" t="n"/>
      <c r="H136" s="29" t="n"/>
      <c r="I136" s="33">
        <f>IF(OR(G136="",H136=""),"",G136*IF(H136="High",0.6,IF(H136="Medium",0.3,0.1)))</f>
        <v/>
      </c>
      <c r="J136" s="29" t="n"/>
      <c r="K136" s="29" t="n"/>
      <c r="L136" s="6" t="n"/>
      <c r="M136" s="30" t="n"/>
      <c r="N136" s="29" t="n"/>
      <c r="O136" s="6" t="n"/>
    </row>
    <row r="137">
      <c r="A137" s="29" t="n"/>
      <c r="B137" s="6" t="n"/>
      <c r="C137" s="29" t="n"/>
      <c r="D137" s="29" t="n"/>
      <c r="E137" s="30" t="n"/>
      <c r="F137" s="31">
        <f>IF(E137="","",IF(OR($C137="Researching",$C137="LOI",$C137="Drafting",$C137="Internal review"),E137-TODAY(),""))</f>
        <v/>
      </c>
      <c r="G137" s="32" t="n"/>
      <c r="H137" s="29" t="n"/>
      <c r="I137" s="33">
        <f>IF(OR(G137="",H137=""),"",G137*IF(H137="High",0.6,IF(H137="Medium",0.3,0.1)))</f>
        <v/>
      </c>
      <c r="J137" s="29" t="n"/>
      <c r="K137" s="29" t="n"/>
      <c r="L137" s="6" t="n"/>
      <c r="M137" s="30" t="n"/>
      <c r="N137" s="29" t="n"/>
      <c r="O137" s="6" t="n"/>
    </row>
    <row r="138">
      <c r="A138" s="29" t="n"/>
      <c r="B138" s="6" t="n"/>
      <c r="C138" s="29" t="n"/>
      <c r="D138" s="29" t="n"/>
      <c r="E138" s="30" t="n"/>
      <c r="F138" s="31">
        <f>IF(E138="","",IF(OR($C138="Researching",$C138="LOI",$C138="Drafting",$C138="Internal review"),E138-TODAY(),""))</f>
        <v/>
      </c>
      <c r="G138" s="32" t="n"/>
      <c r="H138" s="29" t="n"/>
      <c r="I138" s="33">
        <f>IF(OR(G138="",H138=""),"",G138*IF(H138="High",0.6,IF(H138="Medium",0.3,0.1)))</f>
        <v/>
      </c>
      <c r="J138" s="29" t="n"/>
      <c r="K138" s="29" t="n"/>
      <c r="L138" s="6" t="n"/>
      <c r="M138" s="30" t="n"/>
      <c r="N138" s="29" t="n"/>
      <c r="O138" s="6" t="n"/>
    </row>
    <row r="139">
      <c r="A139" s="29" t="n"/>
      <c r="B139" s="6" t="n"/>
      <c r="C139" s="29" t="n"/>
      <c r="D139" s="29" t="n"/>
      <c r="E139" s="30" t="n"/>
      <c r="F139" s="31">
        <f>IF(E139="","",IF(OR($C139="Researching",$C139="LOI",$C139="Drafting",$C139="Internal review"),E139-TODAY(),""))</f>
        <v/>
      </c>
      <c r="G139" s="32" t="n"/>
      <c r="H139" s="29" t="n"/>
      <c r="I139" s="33">
        <f>IF(OR(G139="",H139=""),"",G139*IF(H139="High",0.6,IF(H139="Medium",0.3,0.1)))</f>
        <v/>
      </c>
      <c r="J139" s="29" t="n"/>
      <c r="K139" s="29" t="n"/>
      <c r="L139" s="6" t="n"/>
      <c r="M139" s="30" t="n"/>
      <c r="N139" s="29" t="n"/>
      <c r="O139" s="6" t="n"/>
    </row>
    <row r="140">
      <c r="A140" s="29" t="n"/>
      <c r="B140" s="6" t="n"/>
      <c r="C140" s="29" t="n"/>
      <c r="D140" s="29" t="n"/>
      <c r="E140" s="30" t="n"/>
      <c r="F140" s="31">
        <f>IF(E140="","",IF(OR($C140="Researching",$C140="LOI",$C140="Drafting",$C140="Internal review"),E140-TODAY(),""))</f>
        <v/>
      </c>
      <c r="G140" s="32" t="n"/>
      <c r="H140" s="29" t="n"/>
      <c r="I140" s="33">
        <f>IF(OR(G140="",H140=""),"",G140*IF(H140="High",0.6,IF(H140="Medium",0.3,0.1)))</f>
        <v/>
      </c>
      <c r="J140" s="29" t="n"/>
      <c r="K140" s="29" t="n"/>
      <c r="L140" s="6" t="n"/>
      <c r="M140" s="30" t="n"/>
      <c r="N140" s="29" t="n"/>
      <c r="O140" s="6" t="n"/>
    </row>
    <row r="141">
      <c r="A141" s="29" t="n"/>
      <c r="B141" s="6" t="n"/>
      <c r="C141" s="29" t="n"/>
      <c r="D141" s="29" t="n"/>
      <c r="E141" s="30" t="n"/>
      <c r="F141" s="31">
        <f>IF(E141="","",IF(OR($C141="Researching",$C141="LOI",$C141="Drafting",$C141="Internal review"),E141-TODAY(),""))</f>
        <v/>
      </c>
      <c r="G141" s="32" t="n"/>
      <c r="H141" s="29" t="n"/>
      <c r="I141" s="33">
        <f>IF(OR(G141="",H141=""),"",G141*IF(H141="High",0.6,IF(H141="Medium",0.3,0.1)))</f>
        <v/>
      </c>
      <c r="J141" s="29" t="n"/>
      <c r="K141" s="29" t="n"/>
      <c r="L141" s="6" t="n"/>
      <c r="M141" s="30" t="n"/>
      <c r="N141" s="29" t="n"/>
      <c r="O141" s="6" t="n"/>
    </row>
    <row r="142">
      <c r="A142" s="29" t="n"/>
      <c r="B142" s="6" t="n"/>
      <c r="C142" s="29" t="n"/>
      <c r="D142" s="29" t="n"/>
      <c r="E142" s="30" t="n"/>
      <c r="F142" s="31">
        <f>IF(E142="","",IF(OR($C142="Researching",$C142="LOI",$C142="Drafting",$C142="Internal review"),E142-TODAY(),""))</f>
        <v/>
      </c>
      <c r="G142" s="32" t="n"/>
      <c r="H142" s="29" t="n"/>
      <c r="I142" s="33">
        <f>IF(OR(G142="",H142=""),"",G142*IF(H142="High",0.6,IF(H142="Medium",0.3,0.1)))</f>
        <v/>
      </c>
      <c r="J142" s="29" t="n"/>
      <c r="K142" s="29" t="n"/>
      <c r="L142" s="6" t="n"/>
      <c r="M142" s="30" t="n"/>
      <c r="N142" s="29" t="n"/>
      <c r="O142" s="6" t="n"/>
    </row>
    <row r="143">
      <c r="A143" s="29" t="n"/>
      <c r="B143" s="6" t="n"/>
      <c r="C143" s="29" t="n"/>
      <c r="D143" s="29" t="n"/>
      <c r="E143" s="30" t="n"/>
      <c r="F143" s="31">
        <f>IF(E143="","",IF(OR($C143="Researching",$C143="LOI",$C143="Drafting",$C143="Internal review"),E143-TODAY(),""))</f>
        <v/>
      </c>
      <c r="G143" s="32" t="n"/>
      <c r="H143" s="29" t="n"/>
      <c r="I143" s="33">
        <f>IF(OR(G143="",H143=""),"",G143*IF(H143="High",0.6,IF(H143="Medium",0.3,0.1)))</f>
        <v/>
      </c>
      <c r="J143" s="29" t="n"/>
      <c r="K143" s="29" t="n"/>
      <c r="L143" s="6" t="n"/>
      <c r="M143" s="30" t="n"/>
      <c r="N143" s="29" t="n"/>
      <c r="O143" s="6" t="n"/>
    </row>
    <row r="144">
      <c r="A144" s="29" t="n"/>
      <c r="B144" s="6" t="n"/>
      <c r="C144" s="29" t="n"/>
      <c r="D144" s="29" t="n"/>
      <c r="E144" s="30" t="n"/>
      <c r="F144" s="31">
        <f>IF(E144="","",IF(OR($C144="Researching",$C144="LOI",$C144="Drafting",$C144="Internal review"),E144-TODAY(),""))</f>
        <v/>
      </c>
      <c r="G144" s="32" t="n"/>
      <c r="H144" s="29" t="n"/>
      <c r="I144" s="33">
        <f>IF(OR(G144="",H144=""),"",G144*IF(H144="High",0.6,IF(H144="Medium",0.3,0.1)))</f>
        <v/>
      </c>
      <c r="J144" s="29" t="n"/>
      <c r="K144" s="29" t="n"/>
      <c r="L144" s="6" t="n"/>
      <c r="M144" s="30" t="n"/>
      <c r="N144" s="29" t="n"/>
      <c r="O144" s="6" t="n"/>
    </row>
    <row r="145">
      <c r="A145" s="29" t="n"/>
      <c r="B145" s="6" t="n"/>
      <c r="C145" s="29" t="n"/>
      <c r="D145" s="29" t="n"/>
      <c r="E145" s="30" t="n"/>
      <c r="F145" s="31">
        <f>IF(E145="","",IF(OR($C145="Researching",$C145="LOI",$C145="Drafting",$C145="Internal review"),E145-TODAY(),""))</f>
        <v/>
      </c>
      <c r="G145" s="32" t="n"/>
      <c r="H145" s="29" t="n"/>
      <c r="I145" s="33">
        <f>IF(OR(G145="",H145=""),"",G145*IF(H145="High",0.6,IF(H145="Medium",0.3,0.1)))</f>
        <v/>
      </c>
      <c r="J145" s="29" t="n"/>
      <c r="K145" s="29" t="n"/>
      <c r="L145" s="6" t="n"/>
      <c r="M145" s="30" t="n"/>
      <c r="N145" s="29" t="n"/>
      <c r="O145" s="6" t="n"/>
    </row>
    <row r="146">
      <c r="A146" s="29" t="n"/>
      <c r="B146" s="6" t="n"/>
      <c r="C146" s="29" t="n"/>
      <c r="D146" s="29" t="n"/>
      <c r="E146" s="30" t="n"/>
      <c r="F146" s="31">
        <f>IF(E146="","",IF(OR($C146="Researching",$C146="LOI",$C146="Drafting",$C146="Internal review"),E146-TODAY(),""))</f>
        <v/>
      </c>
      <c r="G146" s="32" t="n"/>
      <c r="H146" s="29" t="n"/>
      <c r="I146" s="33">
        <f>IF(OR(G146="",H146=""),"",G146*IF(H146="High",0.6,IF(H146="Medium",0.3,0.1)))</f>
        <v/>
      </c>
      <c r="J146" s="29" t="n"/>
      <c r="K146" s="29" t="n"/>
      <c r="L146" s="6" t="n"/>
      <c r="M146" s="30" t="n"/>
      <c r="N146" s="29" t="n"/>
      <c r="O146" s="6" t="n"/>
    </row>
    <row r="147">
      <c r="A147" s="29" t="n"/>
      <c r="B147" s="6" t="n"/>
      <c r="C147" s="29" t="n"/>
      <c r="D147" s="29" t="n"/>
      <c r="E147" s="30" t="n"/>
      <c r="F147" s="31">
        <f>IF(E147="","",IF(OR($C147="Researching",$C147="LOI",$C147="Drafting",$C147="Internal review"),E147-TODAY(),""))</f>
        <v/>
      </c>
      <c r="G147" s="32" t="n"/>
      <c r="H147" s="29" t="n"/>
      <c r="I147" s="33">
        <f>IF(OR(G147="",H147=""),"",G147*IF(H147="High",0.6,IF(H147="Medium",0.3,0.1)))</f>
        <v/>
      </c>
      <c r="J147" s="29" t="n"/>
      <c r="K147" s="29" t="n"/>
      <c r="L147" s="6" t="n"/>
      <c r="M147" s="30" t="n"/>
      <c r="N147" s="29" t="n"/>
      <c r="O147" s="6" t="n"/>
    </row>
    <row r="148">
      <c r="A148" s="29" t="n"/>
      <c r="B148" s="6" t="n"/>
      <c r="C148" s="29" t="n"/>
      <c r="D148" s="29" t="n"/>
      <c r="E148" s="30" t="n"/>
      <c r="F148" s="31">
        <f>IF(E148="","",IF(OR($C148="Researching",$C148="LOI",$C148="Drafting",$C148="Internal review"),E148-TODAY(),""))</f>
        <v/>
      </c>
      <c r="G148" s="32" t="n"/>
      <c r="H148" s="29" t="n"/>
      <c r="I148" s="33">
        <f>IF(OR(G148="",H148=""),"",G148*IF(H148="High",0.6,IF(H148="Medium",0.3,0.1)))</f>
        <v/>
      </c>
      <c r="J148" s="29" t="n"/>
      <c r="K148" s="29" t="n"/>
      <c r="L148" s="6" t="n"/>
      <c r="M148" s="30" t="n"/>
      <c r="N148" s="29" t="n"/>
      <c r="O148" s="6" t="n"/>
    </row>
    <row r="149">
      <c r="A149" s="29" t="n"/>
      <c r="B149" s="6" t="n"/>
      <c r="C149" s="29" t="n"/>
      <c r="D149" s="29" t="n"/>
      <c r="E149" s="30" t="n"/>
      <c r="F149" s="31">
        <f>IF(E149="","",IF(OR($C149="Researching",$C149="LOI",$C149="Drafting",$C149="Internal review"),E149-TODAY(),""))</f>
        <v/>
      </c>
      <c r="G149" s="32" t="n"/>
      <c r="H149" s="29" t="n"/>
      <c r="I149" s="33">
        <f>IF(OR(G149="",H149=""),"",G149*IF(H149="High",0.6,IF(H149="Medium",0.3,0.1)))</f>
        <v/>
      </c>
      <c r="J149" s="29" t="n"/>
      <c r="K149" s="29" t="n"/>
      <c r="L149" s="6" t="n"/>
      <c r="M149" s="30" t="n"/>
      <c r="N149" s="29" t="n"/>
      <c r="O149" s="6" t="n"/>
    </row>
    <row r="150">
      <c r="A150" s="29" t="n"/>
      <c r="B150" s="6" t="n"/>
      <c r="C150" s="29" t="n"/>
      <c r="D150" s="29" t="n"/>
      <c r="E150" s="30" t="n"/>
      <c r="F150" s="31">
        <f>IF(E150="","",IF(OR($C150="Researching",$C150="LOI",$C150="Drafting",$C150="Internal review"),E150-TODAY(),""))</f>
        <v/>
      </c>
      <c r="G150" s="32" t="n"/>
      <c r="H150" s="29" t="n"/>
      <c r="I150" s="33">
        <f>IF(OR(G150="",H150=""),"",G150*IF(H150="High",0.6,IF(H150="Medium",0.3,0.1)))</f>
        <v/>
      </c>
      <c r="J150" s="29" t="n"/>
      <c r="K150" s="29" t="n"/>
      <c r="L150" s="6" t="n"/>
      <c r="M150" s="30" t="n"/>
      <c r="N150" s="29" t="n"/>
      <c r="O150" s="6" t="n"/>
    </row>
    <row r="151">
      <c r="A151" s="29" t="n"/>
      <c r="B151" s="6" t="n"/>
      <c r="C151" s="29" t="n"/>
      <c r="D151" s="29" t="n"/>
      <c r="E151" s="30" t="n"/>
      <c r="F151" s="31">
        <f>IF(E151="","",IF(OR($C151="Researching",$C151="LOI",$C151="Drafting",$C151="Internal review"),E151-TODAY(),""))</f>
        <v/>
      </c>
      <c r="G151" s="32" t="n"/>
      <c r="H151" s="29" t="n"/>
      <c r="I151" s="33">
        <f>IF(OR(G151="",H151=""),"",G151*IF(H151="High",0.6,IF(H151="Medium",0.3,0.1)))</f>
        <v/>
      </c>
      <c r="J151" s="29" t="n"/>
      <c r="K151" s="29" t="n"/>
      <c r="L151" s="6" t="n"/>
      <c r="M151" s="30" t="n"/>
      <c r="N151" s="29" t="n"/>
      <c r="O151" s="6" t="n"/>
    </row>
    <row r="152">
      <c r="A152" s="29" t="n"/>
      <c r="B152" s="6" t="n"/>
      <c r="C152" s="29" t="n"/>
      <c r="D152" s="29" t="n"/>
      <c r="E152" s="30" t="n"/>
      <c r="F152" s="31">
        <f>IF(E152="","",IF(OR($C152="Researching",$C152="LOI",$C152="Drafting",$C152="Internal review"),E152-TODAY(),""))</f>
        <v/>
      </c>
      <c r="G152" s="32" t="n"/>
      <c r="H152" s="29" t="n"/>
      <c r="I152" s="33">
        <f>IF(OR(G152="",H152=""),"",G152*IF(H152="High",0.6,IF(H152="Medium",0.3,0.1)))</f>
        <v/>
      </c>
      <c r="J152" s="29" t="n"/>
      <c r="K152" s="29" t="n"/>
      <c r="L152" s="6" t="n"/>
      <c r="M152" s="30" t="n"/>
      <c r="N152" s="29" t="n"/>
      <c r="O152" s="6" t="n"/>
    </row>
    <row r="153">
      <c r="A153" s="29" t="n"/>
      <c r="B153" s="6" t="n"/>
      <c r="C153" s="29" t="n"/>
      <c r="D153" s="29" t="n"/>
      <c r="E153" s="30" t="n"/>
      <c r="F153" s="31">
        <f>IF(E153="","",IF(OR($C153="Researching",$C153="LOI",$C153="Drafting",$C153="Internal review"),E153-TODAY(),""))</f>
        <v/>
      </c>
      <c r="G153" s="32" t="n"/>
      <c r="H153" s="29" t="n"/>
      <c r="I153" s="33">
        <f>IF(OR(G153="",H153=""),"",G153*IF(H153="High",0.6,IF(H153="Medium",0.3,0.1)))</f>
        <v/>
      </c>
      <c r="J153" s="29" t="n"/>
      <c r="K153" s="29" t="n"/>
      <c r="L153" s="6" t="n"/>
      <c r="M153" s="30" t="n"/>
      <c r="N153" s="29" t="n"/>
      <c r="O153" s="6" t="n"/>
    </row>
    <row r="154">
      <c r="A154" s="29" t="n"/>
      <c r="B154" s="6" t="n"/>
      <c r="C154" s="29" t="n"/>
      <c r="D154" s="29" t="n"/>
      <c r="E154" s="30" t="n"/>
      <c r="F154" s="31">
        <f>IF(E154="","",IF(OR($C154="Researching",$C154="LOI",$C154="Drafting",$C154="Internal review"),E154-TODAY(),""))</f>
        <v/>
      </c>
      <c r="G154" s="32" t="n"/>
      <c r="H154" s="29" t="n"/>
      <c r="I154" s="33">
        <f>IF(OR(G154="",H154=""),"",G154*IF(H154="High",0.6,IF(H154="Medium",0.3,0.1)))</f>
        <v/>
      </c>
      <c r="J154" s="29" t="n"/>
      <c r="K154" s="29" t="n"/>
      <c r="L154" s="6" t="n"/>
      <c r="M154" s="30" t="n"/>
      <c r="N154" s="29" t="n"/>
      <c r="O154" s="6" t="n"/>
    </row>
    <row r="155">
      <c r="A155" s="29" t="n"/>
      <c r="B155" s="6" t="n"/>
      <c r="C155" s="29" t="n"/>
      <c r="D155" s="29" t="n"/>
      <c r="E155" s="30" t="n"/>
      <c r="F155" s="31">
        <f>IF(E155="","",IF(OR($C155="Researching",$C155="LOI",$C155="Drafting",$C155="Internal review"),E155-TODAY(),""))</f>
        <v/>
      </c>
      <c r="G155" s="32" t="n"/>
      <c r="H155" s="29" t="n"/>
      <c r="I155" s="33">
        <f>IF(OR(G155="",H155=""),"",G155*IF(H155="High",0.6,IF(H155="Medium",0.3,0.1)))</f>
        <v/>
      </c>
      <c r="J155" s="29" t="n"/>
      <c r="K155" s="29" t="n"/>
      <c r="L155" s="6" t="n"/>
      <c r="M155" s="30" t="n"/>
      <c r="N155" s="29" t="n"/>
      <c r="O155" s="6" t="n"/>
    </row>
    <row r="156">
      <c r="A156" s="29" t="n"/>
      <c r="B156" s="6" t="n"/>
      <c r="C156" s="29" t="n"/>
      <c r="D156" s="29" t="n"/>
      <c r="E156" s="30" t="n"/>
      <c r="F156" s="31">
        <f>IF(E156="","",IF(OR($C156="Researching",$C156="LOI",$C156="Drafting",$C156="Internal review"),E156-TODAY(),""))</f>
        <v/>
      </c>
      <c r="G156" s="32" t="n"/>
      <c r="H156" s="29" t="n"/>
      <c r="I156" s="33">
        <f>IF(OR(G156="",H156=""),"",G156*IF(H156="High",0.6,IF(H156="Medium",0.3,0.1)))</f>
        <v/>
      </c>
      <c r="J156" s="29" t="n"/>
      <c r="K156" s="29" t="n"/>
      <c r="L156" s="6" t="n"/>
      <c r="M156" s="30" t="n"/>
      <c r="N156" s="29" t="n"/>
      <c r="O156" s="6" t="n"/>
    </row>
    <row r="157">
      <c r="A157" s="29" t="n"/>
      <c r="B157" s="6" t="n"/>
      <c r="C157" s="29" t="n"/>
      <c r="D157" s="29" t="n"/>
      <c r="E157" s="30" t="n"/>
      <c r="F157" s="31">
        <f>IF(E157="","",IF(OR($C157="Researching",$C157="LOI",$C157="Drafting",$C157="Internal review"),E157-TODAY(),""))</f>
        <v/>
      </c>
      <c r="G157" s="32" t="n"/>
      <c r="H157" s="29" t="n"/>
      <c r="I157" s="33">
        <f>IF(OR(G157="",H157=""),"",G157*IF(H157="High",0.6,IF(H157="Medium",0.3,0.1)))</f>
        <v/>
      </c>
      <c r="J157" s="29" t="n"/>
      <c r="K157" s="29" t="n"/>
      <c r="L157" s="6" t="n"/>
      <c r="M157" s="30" t="n"/>
      <c r="N157" s="29" t="n"/>
      <c r="O157" s="6" t="n"/>
    </row>
    <row r="158">
      <c r="A158" s="29" t="n"/>
      <c r="B158" s="6" t="n"/>
      <c r="C158" s="29" t="n"/>
      <c r="D158" s="29" t="n"/>
      <c r="E158" s="30" t="n"/>
      <c r="F158" s="31">
        <f>IF(E158="","",IF(OR($C158="Researching",$C158="LOI",$C158="Drafting",$C158="Internal review"),E158-TODAY(),""))</f>
        <v/>
      </c>
      <c r="G158" s="32" t="n"/>
      <c r="H158" s="29" t="n"/>
      <c r="I158" s="33">
        <f>IF(OR(G158="",H158=""),"",G158*IF(H158="High",0.6,IF(H158="Medium",0.3,0.1)))</f>
        <v/>
      </c>
      <c r="J158" s="29" t="n"/>
      <c r="K158" s="29" t="n"/>
      <c r="L158" s="6" t="n"/>
      <c r="M158" s="30" t="n"/>
      <c r="N158" s="29" t="n"/>
      <c r="O158" s="6" t="n"/>
    </row>
    <row r="159">
      <c r="A159" s="29" t="n"/>
      <c r="B159" s="6" t="n"/>
      <c r="C159" s="29" t="n"/>
      <c r="D159" s="29" t="n"/>
      <c r="E159" s="30" t="n"/>
      <c r="F159" s="31">
        <f>IF(E159="","",IF(OR($C159="Researching",$C159="LOI",$C159="Drafting",$C159="Internal review"),E159-TODAY(),""))</f>
        <v/>
      </c>
      <c r="G159" s="32" t="n"/>
      <c r="H159" s="29" t="n"/>
      <c r="I159" s="33">
        <f>IF(OR(G159="",H159=""),"",G159*IF(H159="High",0.6,IF(H159="Medium",0.3,0.1)))</f>
        <v/>
      </c>
      <c r="J159" s="29" t="n"/>
      <c r="K159" s="29" t="n"/>
      <c r="L159" s="6" t="n"/>
      <c r="M159" s="30" t="n"/>
      <c r="N159" s="29" t="n"/>
      <c r="O159" s="6" t="n"/>
    </row>
    <row r="160">
      <c r="A160" s="29" t="n"/>
      <c r="B160" s="6" t="n"/>
      <c r="C160" s="29" t="n"/>
      <c r="D160" s="29" t="n"/>
      <c r="E160" s="30" t="n"/>
      <c r="F160" s="31">
        <f>IF(E160="","",IF(OR($C160="Researching",$C160="LOI",$C160="Drafting",$C160="Internal review"),E160-TODAY(),""))</f>
        <v/>
      </c>
      <c r="G160" s="32" t="n"/>
      <c r="H160" s="29" t="n"/>
      <c r="I160" s="33">
        <f>IF(OR(G160="",H160=""),"",G160*IF(H160="High",0.6,IF(H160="Medium",0.3,0.1)))</f>
        <v/>
      </c>
      <c r="J160" s="29" t="n"/>
      <c r="K160" s="29" t="n"/>
      <c r="L160" s="6" t="n"/>
      <c r="M160" s="30" t="n"/>
      <c r="N160" s="29" t="n"/>
      <c r="O160" s="6" t="n"/>
    </row>
    <row r="161">
      <c r="A161" s="29" t="n"/>
      <c r="B161" s="6" t="n"/>
      <c r="C161" s="29" t="n"/>
      <c r="D161" s="29" t="n"/>
      <c r="E161" s="30" t="n"/>
      <c r="F161" s="31">
        <f>IF(E161="","",IF(OR($C161="Researching",$C161="LOI",$C161="Drafting",$C161="Internal review"),E161-TODAY(),""))</f>
        <v/>
      </c>
      <c r="G161" s="32" t="n"/>
      <c r="H161" s="29" t="n"/>
      <c r="I161" s="33">
        <f>IF(OR(G161="",H161=""),"",G161*IF(H161="High",0.6,IF(H161="Medium",0.3,0.1)))</f>
        <v/>
      </c>
      <c r="J161" s="29" t="n"/>
      <c r="K161" s="29" t="n"/>
      <c r="L161" s="6" t="n"/>
      <c r="M161" s="30" t="n"/>
      <c r="N161" s="29" t="n"/>
      <c r="O161" s="6" t="n"/>
    </row>
    <row r="162">
      <c r="A162" s="29" t="n"/>
      <c r="B162" s="6" t="n"/>
      <c r="C162" s="29" t="n"/>
      <c r="D162" s="29" t="n"/>
      <c r="E162" s="30" t="n"/>
      <c r="F162" s="31">
        <f>IF(E162="","",IF(OR($C162="Researching",$C162="LOI",$C162="Drafting",$C162="Internal review"),E162-TODAY(),""))</f>
        <v/>
      </c>
      <c r="G162" s="32" t="n"/>
      <c r="H162" s="29" t="n"/>
      <c r="I162" s="33">
        <f>IF(OR(G162="",H162=""),"",G162*IF(H162="High",0.6,IF(H162="Medium",0.3,0.1)))</f>
        <v/>
      </c>
      <c r="J162" s="29" t="n"/>
      <c r="K162" s="29" t="n"/>
      <c r="L162" s="6" t="n"/>
      <c r="M162" s="30" t="n"/>
      <c r="N162" s="29" t="n"/>
      <c r="O162" s="6" t="n"/>
    </row>
    <row r="163">
      <c r="A163" s="29" t="n"/>
      <c r="B163" s="6" t="n"/>
      <c r="C163" s="29" t="n"/>
      <c r="D163" s="29" t="n"/>
      <c r="E163" s="30" t="n"/>
      <c r="F163" s="31">
        <f>IF(E163="","",IF(OR($C163="Researching",$C163="LOI",$C163="Drafting",$C163="Internal review"),E163-TODAY(),""))</f>
        <v/>
      </c>
      <c r="G163" s="32" t="n"/>
      <c r="H163" s="29" t="n"/>
      <c r="I163" s="33">
        <f>IF(OR(G163="",H163=""),"",G163*IF(H163="High",0.6,IF(H163="Medium",0.3,0.1)))</f>
        <v/>
      </c>
      <c r="J163" s="29" t="n"/>
      <c r="K163" s="29" t="n"/>
      <c r="L163" s="6" t="n"/>
      <c r="M163" s="30" t="n"/>
      <c r="N163" s="29" t="n"/>
      <c r="O163" s="6" t="n"/>
    </row>
    <row r="164">
      <c r="A164" s="29" t="n"/>
      <c r="B164" s="6" t="n"/>
      <c r="C164" s="29" t="n"/>
      <c r="D164" s="29" t="n"/>
      <c r="E164" s="30" t="n"/>
      <c r="F164" s="31">
        <f>IF(E164="","",IF(OR($C164="Researching",$C164="LOI",$C164="Drafting",$C164="Internal review"),E164-TODAY(),""))</f>
        <v/>
      </c>
      <c r="G164" s="32" t="n"/>
      <c r="H164" s="29" t="n"/>
      <c r="I164" s="33">
        <f>IF(OR(G164="",H164=""),"",G164*IF(H164="High",0.6,IF(H164="Medium",0.3,0.1)))</f>
        <v/>
      </c>
      <c r="J164" s="29" t="n"/>
      <c r="K164" s="29" t="n"/>
      <c r="L164" s="6" t="n"/>
      <c r="M164" s="30" t="n"/>
      <c r="N164" s="29" t="n"/>
      <c r="O164" s="6" t="n"/>
    </row>
    <row r="165">
      <c r="A165" s="29" t="n"/>
      <c r="B165" s="6" t="n"/>
      <c r="C165" s="29" t="n"/>
      <c r="D165" s="29" t="n"/>
      <c r="E165" s="30" t="n"/>
      <c r="F165" s="31">
        <f>IF(E165="","",IF(OR($C165="Researching",$C165="LOI",$C165="Drafting",$C165="Internal review"),E165-TODAY(),""))</f>
        <v/>
      </c>
      <c r="G165" s="32" t="n"/>
      <c r="H165" s="29" t="n"/>
      <c r="I165" s="33">
        <f>IF(OR(G165="",H165=""),"",G165*IF(H165="High",0.6,IF(H165="Medium",0.3,0.1)))</f>
        <v/>
      </c>
      <c r="J165" s="29" t="n"/>
      <c r="K165" s="29" t="n"/>
      <c r="L165" s="6" t="n"/>
      <c r="M165" s="30" t="n"/>
      <c r="N165" s="29" t="n"/>
      <c r="O165" s="6" t="n"/>
    </row>
    <row r="166">
      <c r="A166" s="29" t="n"/>
      <c r="B166" s="6" t="n"/>
      <c r="C166" s="29" t="n"/>
      <c r="D166" s="29" t="n"/>
      <c r="E166" s="30" t="n"/>
      <c r="F166" s="31">
        <f>IF(E166="","",IF(OR($C166="Researching",$C166="LOI",$C166="Drafting",$C166="Internal review"),E166-TODAY(),""))</f>
        <v/>
      </c>
      <c r="G166" s="32" t="n"/>
      <c r="H166" s="29" t="n"/>
      <c r="I166" s="33">
        <f>IF(OR(G166="",H166=""),"",G166*IF(H166="High",0.6,IF(H166="Medium",0.3,0.1)))</f>
        <v/>
      </c>
      <c r="J166" s="29" t="n"/>
      <c r="K166" s="29" t="n"/>
      <c r="L166" s="6" t="n"/>
      <c r="M166" s="30" t="n"/>
      <c r="N166" s="29" t="n"/>
      <c r="O166" s="6" t="n"/>
    </row>
    <row r="167">
      <c r="A167" s="29" t="n"/>
      <c r="B167" s="6" t="n"/>
      <c r="C167" s="29" t="n"/>
      <c r="D167" s="29" t="n"/>
      <c r="E167" s="30" t="n"/>
      <c r="F167" s="31">
        <f>IF(E167="","",IF(OR($C167="Researching",$C167="LOI",$C167="Drafting",$C167="Internal review"),E167-TODAY(),""))</f>
        <v/>
      </c>
      <c r="G167" s="32" t="n"/>
      <c r="H167" s="29" t="n"/>
      <c r="I167" s="33">
        <f>IF(OR(G167="",H167=""),"",G167*IF(H167="High",0.6,IF(H167="Medium",0.3,0.1)))</f>
        <v/>
      </c>
      <c r="J167" s="29" t="n"/>
      <c r="K167" s="29" t="n"/>
      <c r="L167" s="6" t="n"/>
      <c r="M167" s="30" t="n"/>
      <c r="N167" s="29" t="n"/>
      <c r="O167" s="6" t="n"/>
    </row>
    <row r="168">
      <c r="A168" s="29" t="n"/>
      <c r="B168" s="6" t="n"/>
      <c r="C168" s="29" t="n"/>
      <c r="D168" s="29" t="n"/>
      <c r="E168" s="30" t="n"/>
      <c r="F168" s="31">
        <f>IF(E168="","",IF(OR($C168="Researching",$C168="LOI",$C168="Drafting",$C168="Internal review"),E168-TODAY(),""))</f>
        <v/>
      </c>
      <c r="G168" s="32" t="n"/>
      <c r="H168" s="29" t="n"/>
      <c r="I168" s="33">
        <f>IF(OR(G168="",H168=""),"",G168*IF(H168="High",0.6,IF(H168="Medium",0.3,0.1)))</f>
        <v/>
      </c>
      <c r="J168" s="29" t="n"/>
      <c r="K168" s="29" t="n"/>
      <c r="L168" s="6" t="n"/>
      <c r="M168" s="30" t="n"/>
      <c r="N168" s="29" t="n"/>
      <c r="O168" s="6" t="n"/>
    </row>
    <row r="169">
      <c r="A169" s="29" t="n"/>
      <c r="B169" s="6" t="n"/>
      <c r="C169" s="29" t="n"/>
      <c r="D169" s="29" t="n"/>
      <c r="E169" s="30" t="n"/>
      <c r="F169" s="31">
        <f>IF(E169="","",IF(OR($C169="Researching",$C169="LOI",$C169="Drafting",$C169="Internal review"),E169-TODAY(),""))</f>
        <v/>
      </c>
      <c r="G169" s="32" t="n"/>
      <c r="H169" s="29" t="n"/>
      <c r="I169" s="33">
        <f>IF(OR(G169="",H169=""),"",G169*IF(H169="High",0.6,IF(H169="Medium",0.3,0.1)))</f>
        <v/>
      </c>
      <c r="J169" s="29" t="n"/>
      <c r="K169" s="29" t="n"/>
      <c r="L169" s="6" t="n"/>
      <c r="M169" s="30" t="n"/>
      <c r="N169" s="29" t="n"/>
      <c r="O169" s="6" t="n"/>
    </row>
    <row r="170">
      <c r="A170" s="29" t="n"/>
      <c r="B170" s="6" t="n"/>
      <c r="C170" s="29" t="n"/>
      <c r="D170" s="29" t="n"/>
      <c r="E170" s="30" t="n"/>
      <c r="F170" s="31">
        <f>IF(E170="","",IF(OR($C170="Researching",$C170="LOI",$C170="Drafting",$C170="Internal review"),E170-TODAY(),""))</f>
        <v/>
      </c>
      <c r="G170" s="32" t="n"/>
      <c r="H170" s="29" t="n"/>
      <c r="I170" s="33">
        <f>IF(OR(G170="",H170=""),"",G170*IF(H170="High",0.6,IF(H170="Medium",0.3,0.1)))</f>
        <v/>
      </c>
      <c r="J170" s="29" t="n"/>
      <c r="K170" s="29" t="n"/>
      <c r="L170" s="6" t="n"/>
      <c r="M170" s="30" t="n"/>
      <c r="N170" s="29" t="n"/>
      <c r="O170" s="6" t="n"/>
    </row>
    <row r="171">
      <c r="A171" s="29" t="n"/>
      <c r="B171" s="6" t="n"/>
      <c r="C171" s="29" t="n"/>
      <c r="D171" s="29" t="n"/>
      <c r="E171" s="30" t="n"/>
      <c r="F171" s="31">
        <f>IF(E171="","",IF(OR($C171="Researching",$C171="LOI",$C171="Drafting",$C171="Internal review"),E171-TODAY(),""))</f>
        <v/>
      </c>
      <c r="G171" s="32" t="n"/>
      <c r="H171" s="29" t="n"/>
      <c r="I171" s="33">
        <f>IF(OR(G171="",H171=""),"",G171*IF(H171="High",0.6,IF(H171="Medium",0.3,0.1)))</f>
        <v/>
      </c>
      <c r="J171" s="29" t="n"/>
      <c r="K171" s="29" t="n"/>
      <c r="L171" s="6" t="n"/>
      <c r="M171" s="30" t="n"/>
      <c r="N171" s="29" t="n"/>
      <c r="O171" s="6" t="n"/>
    </row>
    <row r="172">
      <c r="A172" s="29" t="n"/>
      <c r="B172" s="6" t="n"/>
      <c r="C172" s="29" t="n"/>
      <c r="D172" s="29" t="n"/>
      <c r="E172" s="30" t="n"/>
      <c r="F172" s="31">
        <f>IF(E172="","",IF(OR($C172="Researching",$C172="LOI",$C172="Drafting",$C172="Internal review"),E172-TODAY(),""))</f>
        <v/>
      </c>
      <c r="G172" s="32" t="n"/>
      <c r="H172" s="29" t="n"/>
      <c r="I172" s="33">
        <f>IF(OR(G172="",H172=""),"",G172*IF(H172="High",0.6,IF(H172="Medium",0.3,0.1)))</f>
        <v/>
      </c>
      <c r="J172" s="29" t="n"/>
      <c r="K172" s="29" t="n"/>
      <c r="L172" s="6" t="n"/>
      <c r="M172" s="30" t="n"/>
      <c r="N172" s="29" t="n"/>
      <c r="O172" s="6" t="n"/>
    </row>
    <row r="173">
      <c r="A173" s="29" t="n"/>
      <c r="B173" s="6" t="n"/>
      <c r="C173" s="29" t="n"/>
      <c r="D173" s="29" t="n"/>
      <c r="E173" s="30" t="n"/>
      <c r="F173" s="31">
        <f>IF(E173="","",IF(OR($C173="Researching",$C173="LOI",$C173="Drafting",$C173="Internal review"),E173-TODAY(),""))</f>
        <v/>
      </c>
      <c r="G173" s="32" t="n"/>
      <c r="H173" s="29" t="n"/>
      <c r="I173" s="33">
        <f>IF(OR(G173="",H173=""),"",G173*IF(H173="High",0.6,IF(H173="Medium",0.3,0.1)))</f>
        <v/>
      </c>
      <c r="J173" s="29" t="n"/>
      <c r="K173" s="29" t="n"/>
      <c r="L173" s="6" t="n"/>
      <c r="M173" s="30" t="n"/>
      <c r="N173" s="29" t="n"/>
      <c r="O173" s="6" t="n"/>
    </row>
    <row r="174">
      <c r="A174" s="29" t="n"/>
      <c r="B174" s="6" t="n"/>
      <c r="C174" s="29" t="n"/>
      <c r="D174" s="29" t="n"/>
      <c r="E174" s="30" t="n"/>
      <c r="F174" s="31">
        <f>IF(E174="","",IF(OR($C174="Researching",$C174="LOI",$C174="Drafting",$C174="Internal review"),E174-TODAY(),""))</f>
        <v/>
      </c>
      <c r="G174" s="32" t="n"/>
      <c r="H174" s="29" t="n"/>
      <c r="I174" s="33">
        <f>IF(OR(G174="",H174=""),"",G174*IF(H174="High",0.6,IF(H174="Medium",0.3,0.1)))</f>
        <v/>
      </c>
      <c r="J174" s="29" t="n"/>
      <c r="K174" s="29" t="n"/>
      <c r="L174" s="6" t="n"/>
      <c r="M174" s="30" t="n"/>
      <c r="N174" s="29" t="n"/>
      <c r="O174" s="6" t="n"/>
    </row>
    <row r="175">
      <c r="A175" s="29" t="n"/>
      <c r="B175" s="6" t="n"/>
      <c r="C175" s="29" t="n"/>
      <c r="D175" s="29" t="n"/>
      <c r="E175" s="30" t="n"/>
      <c r="F175" s="31">
        <f>IF(E175="","",IF(OR($C175="Researching",$C175="LOI",$C175="Drafting",$C175="Internal review"),E175-TODAY(),""))</f>
        <v/>
      </c>
      <c r="G175" s="32" t="n"/>
      <c r="H175" s="29" t="n"/>
      <c r="I175" s="33">
        <f>IF(OR(G175="",H175=""),"",G175*IF(H175="High",0.6,IF(H175="Medium",0.3,0.1)))</f>
        <v/>
      </c>
      <c r="J175" s="29" t="n"/>
      <c r="K175" s="29" t="n"/>
      <c r="L175" s="6" t="n"/>
      <c r="M175" s="30" t="n"/>
      <c r="N175" s="29" t="n"/>
      <c r="O175" s="6" t="n"/>
    </row>
    <row r="176">
      <c r="A176" s="29" t="n"/>
      <c r="B176" s="6" t="n"/>
      <c r="C176" s="29" t="n"/>
      <c r="D176" s="29" t="n"/>
      <c r="E176" s="30" t="n"/>
      <c r="F176" s="31">
        <f>IF(E176="","",IF(OR($C176="Researching",$C176="LOI",$C176="Drafting",$C176="Internal review"),E176-TODAY(),""))</f>
        <v/>
      </c>
      <c r="G176" s="32" t="n"/>
      <c r="H176" s="29" t="n"/>
      <c r="I176" s="33">
        <f>IF(OR(G176="",H176=""),"",G176*IF(H176="High",0.6,IF(H176="Medium",0.3,0.1)))</f>
        <v/>
      </c>
      <c r="J176" s="29" t="n"/>
      <c r="K176" s="29" t="n"/>
      <c r="L176" s="6" t="n"/>
      <c r="M176" s="30" t="n"/>
      <c r="N176" s="29" t="n"/>
      <c r="O176" s="6" t="n"/>
    </row>
    <row r="177">
      <c r="A177" s="29" t="n"/>
      <c r="B177" s="6" t="n"/>
      <c r="C177" s="29" t="n"/>
      <c r="D177" s="29" t="n"/>
      <c r="E177" s="30" t="n"/>
      <c r="F177" s="31">
        <f>IF(E177="","",IF(OR($C177="Researching",$C177="LOI",$C177="Drafting",$C177="Internal review"),E177-TODAY(),""))</f>
        <v/>
      </c>
      <c r="G177" s="32" t="n"/>
      <c r="H177" s="29" t="n"/>
      <c r="I177" s="33">
        <f>IF(OR(G177="",H177=""),"",G177*IF(H177="High",0.6,IF(H177="Medium",0.3,0.1)))</f>
        <v/>
      </c>
      <c r="J177" s="29" t="n"/>
      <c r="K177" s="29" t="n"/>
      <c r="L177" s="6" t="n"/>
      <c r="M177" s="30" t="n"/>
      <c r="N177" s="29" t="n"/>
      <c r="O177" s="6" t="n"/>
    </row>
    <row r="178">
      <c r="A178" s="29" t="n"/>
      <c r="B178" s="6" t="n"/>
      <c r="C178" s="29" t="n"/>
      <c r="D178" s="29" t="n"/>
      <c r="E178" s="30" t="n"/>
      <c r="F178" s="31">
        <f>IF(E178="","",IF(OR($C178="Researching",$C178="LOI",$C178="Drafting",$C178="Internal review"),E178-TODAY(),""))</f>
        <v/>
      </c>
      <c r="G178" s="32" t="n"/>
      <c r="H178" s="29" t="n"/>
      <c r="I178" s="33">
        <f>IF(OR(G178="",H178=""),"",G178*IF(H178="High",0.6,IF(H178="Medium",0.3,0.1)))</f>
        <v/>
      </c>
      <c r="J178" s="29" t="n"/>
      <c r="K178" s="29" t="n"/>
      <c r="L178" s="6" t="n"/>
      <c r="M178" s="30" t="n"/>
      <c r="N178" s="29" t="n"/>
      <c r="O178" s="6" t="n"/>
    </row>
    <row r="179">
      <c r="A179" s="29" t="n"/>
      <c r="B179" s="6" t="n"/>
      <c r="C179" s="29" t="n"/>
      <c r="D179" s="29" t="n"/>
      <c r="E179" s="30" t="n"/>
      <c r="F179" s="31">
        <f>IF(E179="","",IF(OR($C179="Researching",$C179="LOI",$C179="Drafting",$C179="Internal review"),E179-TODAY(),""))</f>
        <v/>
      </c>
      <c r="G179" s="32" t="n"/>
      <c r="H179" s="29" t="n"/>
      <c r="I179" s="33">
        <f>IF(OR(G179="",H179=""),"",G179*IF(H179="High",0.6,IF(H179="Medium",0.3,0.1)))</f>
        <v/>
      </c>
      <c r="J179" s="29" t="n"/>
      <c r="K179" s="29" t="n"/>
      <c r="L179" s="6" t="n"/>
      <c r="M179" s="30" t="n"/>
      <c r="N179" s="29" t="n"/>
      <c r="O179" s="6" t="n"/>
    </row>
    <row r="180">
      <c r="A180" s="29" t="n"/>
      <c r="B180" s="6" t="n"/>
      <c r="C180" s="29" t="n"/>
      <c r="D180" s="29" t="n"/>
      <c r="E180" s="30" t="n"/>
      <c r="F180" s="31">
        <f>IF(E180="","",IF(OR($C180="Researching",$C180="LOI",$C180="Drafting",$C180="Internal review"),E180-TODAY(),""))</f>
        <v/>
      </c>
      <c r="G180" s="32" t="n"/>
      <c r="H180" s="29" t="n"/>
      <c r="I180" s="33">
        <f>IF(OR(G180="",H180=""),"",G180*IF(H180="High",0.6,IF(H180="Medium",0.3,0.1)))</f>
        <v/>
      </c>
      <c r="J180" s="29" t="n"/>
      <c r="K180" s="29" t="n"/>
      <c r="L180" s="6" t="n"/>
      <c r="M180" s="30" t="n"/>
      <c r="N180" s="29" t="n"/>
      <c r="O180" s="6" t="n"/>
    </row>
    <row r="181">
      <c r="A181" s="29" t="n"/>
      <c r="B181" s="6" t="n"/>
      <c r="C181" s="29" t="n"/>
      <c r="D181" s="29" t="n"/>
      <c r="E181" s="30" t="n"/>
      <c r="F181" s="31">
        <f>IF(E181="","",IF(OR($C181="Researching",$C181="LOI",$C181="Drafting",$C181="Internal review"),E181-TODAY(),""))</f>
        <v/>
      </c>
      <c r="G181" s="32" t="n"/>
      <c r="H181" s="29" t="n"/>
      <c r="I181" s="33">
        <f>IF(OR(G181="",H181=""),"",G181*IF(H181="High",0.6,IF(H181="Medium",0.3,0.1)))</f>
        <v/>
      </c>
      <c r="J181" s="29" t="n"/>
      <c r="K181" s="29" t="n"/>
      <c r="L181" s="6" t="n"/>
      <c r="M181" s="30" t="n"/>
      <c r="N181" s="29" t="n"/>
      <c r="O181" s="6" t="n"/>
    </row>
    <row r="182">
      <c r="A182" s="29" t="n"/>
      <c r="B182" s="6" t="n"/>
      <c r="C182" s="29" t="n"/>
      <c r="D182" s="29" t="n"/>
      <c r="E182" s="30" t="n"/>
      <c r="F182" s="31">
        <f>IF(E182="","",IF(OR($C182="Researching",$C182="LOI",$C182="Drafting",$C182="Internal review"),E182-TODAY(),""))</f>
        <v/>
      </c>
      <c r="G182" s="32" t="n"/>
      <c r="H182" s="29" t="n"/>
      <c r="I182" s="33">
        <f>IF(OR(G182="",H182=""),"",G182*IF(H182="High",0.6,IF(H182="Medium",0.3,0.1)))</f>
        <v/>
      </c>
      <c r="J182" s="29" t="n"/>
      <c r="K182" s="29" t="n"/>
      <c r="L182" s="6" t="n"/>
      <c r="M182" s="30" t="n"/>
      <c r="N182" s="29" t="n"/>
      <c r="O182" s="6" t="n"/>
    </row>
    <row r="183">
      <c r="A183" s="29" t="n"/>
      <c r="B183" s="6" t="n"/>
      <c r="C183" s="29" t="n"/>
      <c r="D183" s="29" t="n"/>
      <c r="E183" s="30" t="n"/>
      <c r="F183" s="31">
        <f>IF(E183="","",IF(OR($C183="Researching",$C183="LOI",$C183="Drafting",$C183="Internal review"),E183-TODAY(),""))</f>
        <v/>
      </c>
      <c r="G183" s="32" t="n"/>
      <c r="H183" s="29" t="n"/>
      <c r="I183" s="33">
        <f>IF(OR(G183="",H183=""),"",G183*IF(H183="High",0.6,IF(H183="Medium",0.3,0.1)))</f>
        <v/>
      </c>
      <c r="J183" s="29" t="n"/>
      <c r="K183" s="29" t="n"/>
      <c r="L183" s="6" t="n"/>
      <c r="M183" s="30" t="n"/>
      <c r="N183" s="29" t="n"/>
      <c r="O183" s="6" t="n"/>
    </row>
    <row r="184">
      <c r="A184" s="29" t="n"/>
      <c r="B184" s="6" t="n"/>
      <c r="C184" s="29" t="n"/>
      <c r="D184" s="29" t="n"/>
      <c r="E184" s="30" t="n"/>
      <c r="F184" s="31">
        <f>IF(E184="","",IF(OR($C184="Researching",$C184="LOI",$C184="Drafting",$C184="Internal review"),E184-TODAY(),""))</f>
        <v/>
      </c>
      <c r="G184" s="32" t="n"/>
      <c r="H184" s="29" t="n"/>
      <c r="I184" s="33">
        <f>IF(OR(G184="",H184=""),"",G184*IF(H184="High",0.6,IF(H184="Medium",0.3,0.1)))</f>
        <v/>
      </c>
      <c r="J184" s="29" t="n"/>
      <c r="K184" s="29" t="n"/>
      <c r="L184" s="6" t="n"/>
      <c r="M184" s="30" t="n"/>
      <c r="N184" s="29" t="n"/>
      <c r="O184" s="6" t="n"/>
    </row>
    <row r="185">
      <c r="A185" s="29" t="n"/>
      <c r="B185" s="6" t="n"/>
      <c r="C185" s="29" t="n"/>
      <c r="D185" s="29" t="n"/>
      <c r="E185" s="30" t="n"/>
      <c r="F185" s="31">
        <f>IF(E185="","",IF(OR($C185="Researching",$C185="LOI",$C185="Drafting",$C185="Internal review"),E185-TODAY(),""))</f>
        <v/>
      </c>
      <c r="G185" s="32" t="n"/>
      <c r="H185" s="29" t="n"/>
      <c r="I185" s="33">
        <f>IF(OR(G185="",H185=""),"",G185*IF(H185="High",0.6,IF(H185="Medium",0.3,0.1)))</f>
        <v/>
      </c>
      <c r="J185" s="29" t="n"/>
      <c r="K185" s="29" t="n"/>
      <c r="L185" s="6" t="n"/>
      <c r="M185" s="30" t="n"/>
      <c r="N185" s="29" t="n"/>
      <c r="O185" s="6" t="n"/>
    </row>
    <row r="186">
      <c r="A186" s="29" t="n"/>
      <c r="B186" s="6" t="n"/>
      <c r="C186" s="29" t="n"/>
      <c r="D186" s="29" t="n"/>
      <c r="E186" s="30" t="n"/>
      <c r="F186" s="31">
        <f>IF(E186="","",IF(OR($C186="Researching",$C186="LOI",$C186="Drafting",$C186="Internal review"),E186-TODAY(),""))</f>
        <v/>
      </c>
      <c r="G186" s="32" t="n"/>
      <c r="H186" s="29" t="n"/>
      <c r="I186" s="33">
        <f>IF(OR(G186="",H186=""),"",G186*IF(H186="High",0.6,IF(H186="Medium",0.3,0.1)))</f>
        <v/>
      </c>
      <c r="J186" s="29" t="n"/>
      <c r="K186" s="29" t="n"/>
      <c r="L186" s="6" t="n"/>
      <c r="M186" s="30" t="n"/>
      <c r="N186" s="29" t="n"/>
      <c r="O186" s="6" t="n"/>
    </row>
    <row r="187">
      <c r="A187" s="29" t="n"/>
      <c r="B187" s="6" t="n"/>
      <c r="C187" s="29" t="n"/>
      <c r="D187" s="29" t="n"/>
      <c r="E187" s="30" t="n"/>
      <c r="F187" s="31">
        <f>IF(E187="","",IF(OR($C187="Researching",$C187="LOI",$C187="Drafting",$C187="Internal review"),E187-TODAY(),""))</f>
        <v/>
      </c>
      <c r="G187" s="32" t="n"/>
      <c r="H187" s="29" t="n"/>
      <c r="I187" s="33">
        <f>IF(OR(G187="",H187=""),"",G187*IF(H187="High",0.6,IF(H187="Medium",0.3,0.1)))</f>
        <v/>
      </c>
      <c r="J187" s="29" t="n"/>
      <c r="K187" s="29" t="n"/>
      <c r="L187" s="6" t="n"/>
      <c r="M187" s="30" t="n"/>
      <c r="N187" s="29" t="n"/>
      <c r="O187" s="6" t="n"/>
    </row>
    <row r="188">
      <c r="A188" s="29" t="n"/>
      <c r="B188" s="6" t="n"/>
      <c r="C188" s="29" t="n"/>
      <c r="D188" s="29" t="n"/>
      <c r="E188" s="30" t="n"/>
      <c r="F188" s="31">
        <f>IF(E188="","",IF(OR($C188="Researching",$C188="LOI",$C188="Drafting",$C188="Internal review"),E188-TODAY(),""))</f>
        <v/>
      </c>
      <c r="G188" s="32" t="n"/>
      <c r="H188" s="29" t="n"/>
      <c r="I188" s="33">
        <f>IF(OR(G188="",H188=""),"",G188*IF(H188="High",0.6,IF(H188="Medium",0.3,0.1)))</f>
        <v/>
      </c>
      <c r="J188" s="29" t="n"/>
      <c r="K188" s="29" t="n"/>
      <c r="L188" s="6" t="n"/>
      <c r="M188" s="30" t="n"/>
      <c r="N188" s="29" t="n"/>
      <c r="O188" s="6" t="n"/>
    </row>
    <row r="189">
      <c r="A189" s="29" t="n"/>
      <c r="B189" s="6" t="n"/>
      <c r="C189" s="29" t="n"/>
      <c r="D189" s="29" t="n"/>
      <c r="E189" s="30" t="n"/>
      <c r="F189" s="31">
        <f>IF(E189="","",IF(OR($C189="Researching",$C189="LOI",$C189="Drafting",$C189="Internal review"),E189-TODAY(),""))</f>
        <v/>
      </c>
      <c r="G189" s="32" t="n"/>
      <c r="H189" s="29" t="n"/>
      <c r="I189" s="33">
        <f>IF(OR(G189="",H189=""),"",G189*IF(H189="High",0.6,IF(H189="Medium",0.3,0.1)))</f>
        <v/>
      </c>
      <c r="J189" s="29" t="n"/>
      <c r="K189" s="29" t="n"/>
      <c r="L189" s="6" t="n"/>
      <c r="M189" s="30" t="n"/>
      <c r="N189" s="29" t="n"/>
      <c r="O189" s="6" t="n"/>
    </row>
    <row r="190">
      <c r="A190" s="29" t="n"/>
      <c r="B190" s="6" t="n"/>
      <c r="C190" s="29" t="n"/>
      <c r="D190" s="29" t="n"/>
      <c r="E190" s="30" t="n"/>
      <c r="F190" s="31">
        <f>IF(E190="","",IF(OR($C190="Researching",$C190="LOI",$C190="Drafting",$C190="Internal review"),E190-TODAY(),""))</f>
        <v/>
      </c>
      <c r="G190" s="32" t="n"/>
      <c r="H190" s="29" t="n"/>
      <c r="I190" s="33">
        <f>IF(OR(G190="",H190=""),"",G190*IF(H190="High",0.6,IF(H190="Medium",0.3,0.1)))</f>
        <v/>
      </c>
      <c r="J190" s="29" t="n"/>
      <c r="K190" s="29" t="n"/>
      <c r="L190" s="6" t="n"/>
      <c r="M190" s="30" t="n"/>
      <c r="N190" s="29" t="n"/>
      <c r="O190" s="6" t="n"/>
    </row>
    <row r="191">
      <c r="A191" s="29" t="n"/>
      <c r="B191" s="6" t="n"/>
      <c r="C191" s="29" t="n"/>
      <c r="D191" s="29" t="n"/>
      <c r="E191" s="30" t="n"/>
      <c r="F191" s="31">
        <f>IF(E191="","",IF(OR($C191="Researching",$C191="LOI",$C191="Drafting",$C191="Internal review"),E191-TODAY(),""))</f>
        <v/>
      </c>
      <c r="G191" s="32" t="n"/>
      <c r="H191" s="29" t="n"/>
      <c r="I191" s="33">
        <f>IF(OR(G191="",H191=""),"",G191*IF(H191="High",0.6,IF(H191="Medium",0.3,0.1)))</f>
        <v/>
      </c>
      <c r="J191" s="29" t="n"/>
      <c r="K191" s="29" t="n"/>
      <c r="L191" s="6" t="n"/>
      <c r="M191" s="30" t="n"/>
      <c r="N191" s="29" t="n"/>
      <c r="O191" s="6" t="n"/>
    </row>
    <row r="192">
      <c r="A192" s="29" t="n"/>
      <c r="B192" s="6" t="n"/>
      <c r="C192" s="29" t="n"/>
      <c r="D192" s="29" t="n"/>
      <c r="E192" s="30" t="n"/>
      <c r="F192" s="31">
        <f>IF(E192="","",IF(OR($C192="Researching",$C192="LOI",$C192="Drafting",$C192="Internal review"),E192-TODAY(),""))</f>
        <v/>
      </c>
      <c r="G192" s="32" t="n"/>
      <c r="H192" s="29" t="n"/>
      <c r="I192" s="33">
        <f>IF(OR(G192="",H192=""),"",G192*IF(H192="High",0.6,IF(H192="Medium",0.3,0.1)))</f>
        <v/>
      </c>
      <c r="J192" s="29" t="n"/>
      <c r="K192" s="29" t="n"/>
      <c r="L192" s="6" t="n"/>
      <c r="M192" s="30" t="n"/>
      <c r="N192" s="29" t="n"/>
      <c r="O192" s="6" t="n"/>
    </row>
    <row r="193">
      <c r="A193" s="29" t="n"/>
      <c r="B193" s="6" t="n"/>
      <c r="C193" s="29" t="n"/>
      <c r="D193" s="29" t="n"/>
      <c r="E193" s="30" t="n"/>
      <c r="F193" s="31">
        <f>IF(E193="","",IF(OR($C193="Researching",$C193="LOI",$C193="Drafting",$C193="Internal review"),E193-TODAY(),""))</f>
        <v/>
      </c>
      <c r="G193" s="32" t="n"/>
      <c r="H193" s="29" t="n"/>
      <c r="I193" s="33">
        <f>IF(OR(G193="",H193=""),"",G193*IF(H193="High",0.6,IF(H193="Medium",0.3,0.1)))</f>
        <v/>
      </c>
      <c r="J193" s="29" t="n"/>
      <c r="K193" s="29" t="n"/>
      <c r="L193" s="6" t="n"/>
      <c r="M193" s="30" t="n"/>
      <c r="N193" s="29" t="n"/>
      <c r="O193" s="6" t="n"/>
    </row>
    <row r="194">
      <c r="A194" s="29" t="n"/>
      <c r="B194" s="6" t="n"/>
      <c r="C194" s="29" t="n"/>
      <c r="D194" s="29" t="n"/>
      <c r="E194" s="30" t="n"/>
      <c r="F194" s="31">
        <f>IF(E194="","",IF(OR($C194="Researching",$C194="LOI",$C194="Drafting",$C194="Internal review"),E194-TODAY(),""))</f>
        <v/>
      </c>
      <c r="G194" s="32" t="n"/>
      <c r="H194" s="29" t="n"/>
      <c r="I194" s="33">
        <f>IF(OR(G194="",H194=""),"",G194*IF(H194="High",0.6,IF(H194="Medium",0.3,0.1)))</f>
        <v/>
      </c>
      <c r="J194" s="29" t="n"/>
      <c r="K194" s="29" t="n"/>
      <c r="L194" s="6" t="n"/>
      <c r="M194" s="30" t="n"/>
      <c r="N194" s="29" t="n"/>
      <c r="O194" s="6" t="n"/>
    </row>
    <row r="195">
      <c r="A195" s="29" t="n"/>
      <c r="B195" s="6" t="n"/>
      <c r="C195" s="29" t="n"/>
      <c r="D195" s="29" t="n"/>
      <c r="E195" s="30" t="n"/>
      <c r="F195" s="31">
        <f>IF(E195="","",IF(OR($C195="Researching",$C195="LOI",$C195="Drafting",$C195="Internal review"),E195-TODAY(),""))</f>
        <v/>
      </c>
      <c r="G195" s="32" t="n"/>
      <c r="H195" s="29" t="n"/>
      <c r="I195" s="33">
        <f>IF(OR(G195="",H195=""),"",G195*IF(H195="High",0.6,IF(H195="Medium",0.3,0.1)))</f>
        <v/>
      </c>
      <c r="J195" s="29" t="n"/>
      <c r="K195" s="29" t="n"/>
      <c r="L195" s="6" t="n"/>
      <c r="M195" s="30" t="n"/>
      <c r="N195" s="29" t="n"/>
      <c r="O195" s="6" t="n"/>
    </row>
    <row r="196">
      <c r="A196" s="29" t="n"/>
      <c r="B196" s="6" t="n"/>
      <c r="C196" s="29" t="n"/>
      <c r="D196" s="29" t="n"/>
      <c r="E196" s="30" t="n"/>
      <c r="F196" s="31">
        <f>IF(E196="","",IF(OR($C196="Researching",$C196="LOI",$C196="Drafting",$C196="Internal review"),E196-TODAY(),""))</f>
        <v/>
      </c>
      <c r="G196" s="32" t="n"/>
      <c r="H196" s="29" t="n"/>
      <c r="I196" s="33">
        <f>IF(OR(G196="",H196=""),"",G196*IF(H196="High",0.6,IF(H196="Medium",0.3,0.1)))</f>
        <v/>
      </c>
      <c r="J196" s="29" t="n"/>
      <c r="K196" s="29" t="n"/>
      <c r="L196" s="6" t="n"/>
      <c r="M196" s="30" t="n"/>
      <c r="N196" s="29" t="n"/>
      <c r="O196" s="6" t="n"/>
    </row>
    <row r="197">
      <c r="A197" s="29" t="n"/>
      <c r="B197" s="6" t="n"/>
      <c r="C197" s="29" t="n"/>
      <c r="D197" s="29" t="n"/>
      <c r="E197" s="30" t="n"/>
      <c r="F197" s="31">
        <f>IF(E197="","",IF(OR($C197="Researching",$C197="LOI",$C197="Drafting",$C197="Internal review"),E197-TODAY(),""))</f>
        <v/>
      </c>
      <c r="G197" s="32" t="n"/>
      <c r="H197" s="29" t="n"/>
      <c r="I197" s="33">
        <f>IF(OR(G197="",H197=""),"",G197*IF(H197="High",0.6,IF(H197="Medium",0.3,0.1)))</f>
        <v/>
      </c>
      <c r="J197" s="29" t="n"/>
      <c r="K197" s="29" t="n"/>
      <c r="L197" s="6" t="n"/>
      <c r="M197" s="30" t="n"/>
      <c r="N197" s="29" t="n"/>
      <c r="O197" s="6" t="n"/>
    </row>
    <row r="198">
      <c r="A198" s="29" t="n"/>
      <c r="B198" s="6" t="n"/>
      <c r="C198" s="29" t="n"/>
      <c r="D198" s="29" t="n"/>
      <c r="E198" s="30" t="n"/>
      <c r="F198" s="31">
        <f>IF(E198="","",IF(OR($C198="Researching",$C198="LOI",$C198="Drafting",$C198="Internal review"),E198-TODAY(),""))</f>
        <v/>
      </c>
      <c r="G198" s="32" t="n"/>
      <c r="H198" s="29" t="n"/>
      <c r="I198" s="33">
        <f>IF(OR(G198="",H198=""),"",G198*IF(H198="High",0.6,IF(H198="Medium",0.3,0.1)))</f>
        <v/>
      </c>
      <c r="J198" s="29" t="n"/>
      <c r="K198" s="29" t="n"/>
      <c r="L198" s="6" t="n"/>
      <c r="M198" s="30" t="n"/>
      <c r="N198" s="29" t="n"/>
      <c r="O198" s="6" t="n"/>
    </row>
    <row r="199">
      <c r="A199" s="29" t="n"/>
      <c r="B199" s="6" t="n"/>
      <c r="C199" s="29" t="n"/>
      <c r="D199" s="29" t="n"/>
      <c r="E199" s="30" t="n"/>
      <c r="F199" s="31">
        <f>IF(E199="","",IF(OR($C199="Researching",$C199="LOI",$C199="Drafting",$C199="Internal review"),E199-TODAY(),""))</f>
        <v/>
      </c>
      <c r="G199" s="32" t="n"/>
      <c r="H199" s="29" t="n"/>
      <c r="I199" s="33">
        <f>IF(OR(G199="",H199=""),"",G199*IF(H199="High",0.6,IF(H199="Medium",0.3,0.1)))</f>
        <v/>
      </c>
      <c r="J199" s="29" t="n"/>
      <c r="K199" s="29" t="n"/>
      <c r="L199" s="6" t="n"/>
      <c r="M199" s="30" t="n"/>
      <c r="N199" s="29" t="n"/>
      <c r="O199" s="6" t="n"/>
    </row>
    <row r="200">
      <c r="A200" s="29" t="n"/>
      <c r="B200" s="6" t="n"/>
      <c r="C200" s="29" t="n"/>
      <c r="D200" s="29" t="n"/>
      <c r="E200" s="30" t="n"/>
      <c r="F200" s="31">
        <f>IF(E200="","",IF(OR($C200="Researching",$C200="LOI",$C200="Drafting",$C200="Internal review"),E200-TODAY(),""))</f>
        <v/>
      </c>
      <c r="G200" s="32" t="n"/>
      <c r="H200" s="29" t="n"/>
      <c r="I200" s="33">
        <f>IF(OR(G200="",H200=""),"",G200*IF(H200="High",0.6,IF(H200="Medium",0.3,0.1)))</f>
        <v/>
      </c>
      <c r="J200" s="29" t="n"/>
      <c r="K200" s="29" t="n"/>
      <c r="L200" s="6" t="n"/>
      <c r="M200" s="30" t="n"/>
      <c r="N200" s="29" t="n"/>
      <c r="O200" s="6" t="n"/>
    </row>
    <row r="201">
      <c r="A201" s="29" t="n"/>
      <c r="B201" s="6" t="n"/>
      <c r="C201" s="29" t="n"/>
      <c r="D201" s="29" t="n"/>
      <c r="E201" s="30" t="n"/>
      <c r="F201" s="31">
        <f>IF(E201="","",IF(OR($C201="Researching",$C201="LOI",$C201="Drafting",$C201="Internal review"),E201-TODAY(),""))</f>
        <v/>
      </c>
      <c r="G201" s="32" t="n"/>
      <c r="H201" s="29" t="n"/>
      <c r="I201" s="33">
        <f>IF(OR(G201="",H201=""),"",G201*IF(H201="High",0.6,IF(H201="Medium",0.3,0.1)))</f>
        <v/>
      </c>
      <c r="J201" s="29" t="n"/>
      <c r="K201" s="29" t="n"/>
      <c r="L201" s="6" t="n"/>
      <c r="M201" s="30" t="n"/>
      <c r="N201" s="29" t="n"/>
      <c r="O201" s="6" t="n"/>
    </row>
    <row r="202">
      <c r="A202" s="29" t="n"/>
      <c r="B202" s="6" t="n"/>
      <c r="C202" s="29" t="n"/>
      <c r="D202" s="29" t="n"/>
      <c r="E202" s="30" t="n"/>
      <c r="F202" s="31">
        <f>IF(E202="","",IF(OR($C202="Researching",$C202="LOI",$C202="Drafting",$C202="Internal review"),E202-TODAY(),""))</f>
        <v/>
      </c>
      <c r="G202" s="32" t="n"/>
      <c r="H202" s="29" t="n"/>
      <c r="I202" s="33">
        <f>IF(OR(G202="",H202=""),"",G202*IF(H202="High",0.6,IF(H202="Medium",0.3,0.1)))</f>
        <v/>
      </c>
      <c r="J202" s="29" t="n"/>
      <c r="K202" s="29" t="n"/>
      <c r="L202" s="6" t="n"/>
      <c r="M202" s="30" t="n"/>
      <c r="N202" s="29" t="n"/>
      <c r="O202" s="6" t="n"/>
    </row>
    <row r="203">
      <c r="A203" s="29" t="n"/>
      <c r="B203" s="6" t="n"/>
      <c r="C203" s="29" t="n"/>
      <c r="D203" s="29" t="n"/>
      <c r="E203" s="30" t="n"/>
      <c r="F203" s="31">
        <f>IF(E203="","",IF(OR($C203="Researching",$C203="LOI",$C203="Drafting",$C203="Internal review"),E203-TODAY(),""))</f>
        <v/>
      </c>
      <c r="G203" s="32" t="n"/>
      <c r="H203" s="29" t="n"/>
      <c r="I203" s="33">
        <f>IF(OR(G203="",H203=""),"",G203*IF(H203="High",0.6,IF(H203="Medium",0.3,0.1)))</f>
        <v/>
      </c>
      <c r="J203" s="29" t="n"/>
      <c r="K203" s="29" t="n"/>
      <c r="L203" s="6" t="n"/>
      <c r="M203" s="30" t="n"/>
      <c r="N203" s="29" t="n"/>
      <c r="O203" s="6" t="n"/>
    </row>
    <row r="204">
      <c r="A204" s="29" t="n"/>
      <c r="B204" s="6" t="n"/>
      <c r="C204" s="29" t="n"/>
      <c r="D204" s="29" t="n"/>
      <c r="E204" s="30" t="n"/>
      <c r="F204" s="31">
        <f>IF(E204="","",IF(OR($C204="Researching",$C204="LOI",$C204="Drafting",$C204="Internal review"),E204-TODAY(),""))</f>
        <v/>
      </c>
      <c r="G204" s="32" t="n"/>
      <c r="H204" s="29" t="n"/>
      <c r="I204" s="33">
        <f>IF(OR(G204="",H204=""),"",G204*IF(H204="High",0.6,IF(H204="Medium",0.3,0.1)))</f>
        <v/>
      </c>
      <c r="J204" s="29" t="n"/>
      <c r="K204" s="29" t="n"/>
      <c r="L204" s="6" t="n"/>
      <c r="M204" s="30" t="n"/>
      <c r="N204" s="29" t="n"/>
      <c r="O204" s="6" t="n"/>
    </row>
  </sheetData>
  <autoFilter ref="A4:O204"/>
  <conditionalFormatting sqref="F5:F204">
    <cfRule type="expression" priority="1" dxfId="0" stopIfTrue="1">
      <formula>AND(ISNUMBER($F5),$F5&lt;0)</formula>
    </cfRule>
    <cfRule type="expression" priority="2" dxfId="1" stopIfTrue="1">
      <formula>AND(ISNUMBER($F5),$F5&lt;=14)</formula>
    </cfRule>
  </conditionalFormatting>
  <conditionalFormatting sqref="C5:C204">
    <cfRule type="expression" priority="3" dxfId="2" stopIfTrue="1">
      <formula>OR($C5="Awarded",$C5="Implementing",$C5="Reporting")</formula>
    </cfRule>
  </conditionalFormatting>
  <conditionalFormatting sqref="A5:O204">
    <cfRule type="expression" priority="4" dxfId="3" stopIfTrue="1">
      <formula>OR($C5="Declined",$C5="Archived")</formula>
    </cfRule>
  </conditionalFormatting>
  <dataValidations count="4">
    <dataValidation sqref="C5:C204" showDropDown="0" showInputMessage="0" showErrorMessage="1" allowBlank="1" errorTitle="Not in the list" error="That value isn't in the dropdown. Keep it anyway?" type="list" errorStyle="warning">
      <formula1>"Researching,LOI,Drafting,Internal review,Submitted,Awarded,Implementing,Reporting,Declined,Archived"</formula1>
    </dataValidation>
    <dataValidation sqref="H5:H204" showDropDown="0" showInputMessage="0" showErrorMessage="1" allowBlank="1" errorTitle="Not in the list" error="That value isn't in the dropdown. Keep it anyway?" type="list" errorStyle="warning">
      <formula1>"High,Medium,Low"</formula1>
    </dataValidation>
    <dataValidation sqref="J5:J204" showDropDown="0" showInputMessage="0" showErrorMessage="1" allowBlank="1" errorTitle="Not in the list" error="That value isn't in the dropdown. Keep it anyway?" type="list" errorStyle="warning">
      <formula1>"Not required,Not started,Drafting,Submitted,Invited to apply,Declined"</formula1>
    </dataValidation>
    <dataValidation sqref="K5:K204" showDropDown="0" showInputMessage="0" showErrorMessage="1" allowBlank="1" errorTitle="Not in the list" error="That value isn't in the dropdown. Keep it anyway?" type="list" errorStyle="warning">
      <formula1>"Not started,Drafting,In review,Submitted,Awarded,Declined"</formula1>
    </dataValidation>
  </dataValidations>
  <hyperlinks>
    <hyperlink xmlns:r="http://schemas.openxmlformats.org/officeDocument/2006/relationships" ref="N5" r:id="rId1"/>
    <hyperlink xmlns:r="http://schemas.openxmlformats.org/officeDocument/2006/relationships" ref="N6" r:id="rId2"/>
    <hyperlink xmlns:r="http://schemas.openxmlformats.org/officeDocument/2006/relationships" ref="N7" r:id="rId3"/>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8C6BAA"/>
    <outlinePr summaryBelow="1" summaryRight="1"/>
    <pageSetUpPr fitToPage="1"/>
  </sheetPr>
  <dimension ref="A1:N233"/>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8" customWidth="1" min="1" max="1"/>
    <col width="30" customWidth="1" min="2" max="2"/>
    <col width="13" customWidth="1" min="3" max="3"/>
    <col width="14" customWidth="1" min="4" max="4"/>
    <col width="14" customWidth="1" min="5" max="5"/>
    <col width="8" customWidth="1" min="6" max="6"/>
    <col width="10" customWidth="1" min="7" max="7"/>
    <col width="11" customWidth="1" min="8" max="8"/>
    <col width="17" customWidth="1" min="9" max="9"/>
    <col width="36" customWidth="1" min="10" max="10"/>
    <col width="13" customWidth="1" min="11" max="11"/>
    <col width="13" customWidth="1" min="12" max="12"/>
    <col width="13" customWidth="1" min="13" max="13"/>
    <col width="28" customWidth="1" min="14" max="14"/>
  </cols>
  <sheetData>
    <row r="1" ht="28" customHeight="1">
      <c r="A1" s="14" t="inlineStr">
        <is>
          <t>Award terms</t>
        </is>
      </c>
    </row>
    <row r="2">
      <c r="A2" s="15" t="inlineStr">
        <is>
          <t>What you agreed to once a grant is awarded: the money, the dates, the strings. Payment schedule is below the awards.</t>
        </is>
      </c>
    </row>
    <row r="4">
      <c r="A4" s="8" t="inlineStr">
        <is>
          <t>Awards</t>
        </is>
      </c>
    </row>
    <row r="5" ht="30" customHeight="1">
      <c r="A5" s="23" t="inlineStr">
        <is>
          <t>Grant (short name)</t>
        </is>
      </c>
      <c r="B5" s="23" t="inlineStr">
        <is>
          <t>Funder</t>
        </is>
      </c>
      <c r="C5" s="23" t="inlineStr">
        <is>
          <t>Award amount</t>
        </is>
      </c>
      <c r="D5" s="23" t="inlineStr">
        <is>
          <t>Grant period start</t>
        </is>
      </c>
      <c r="E5" s="23" t="inlineStr">
        <is>
          <t>Grant period end</t>
        </is>
      </c>
      <c r="F5" s="23" t="inlineStr">
        <is>
          <t>Months</t>
        </is>
      </c>
      <c r="G5" s="23" t="inlineStr">
        <is>
          <t>Period elapsed</t>
        </is>
      </c>
      <c r="H5" s="23" t="inlineStr">
        <is>
          <t>Days to period end</t>
        </is>
      </c>
      <c r="I5" s="23" t="inlineStr">
        <is>
          <t>Restriction</t>
        </is>
      </c>
      <c r="J5" s="23" t="inlineStr">
        <is>
          <t>Restrictions &amp; conditions</t>
        </is>
      </c>
      <c r="K5" s="23" t="inlineStr">
        <is>
          <t>Scheduled payments</t>
        </is>
      </c>
      <c r="L5" s="23" t="inlineStr">
        <is>
          <t>Received to date</t>
        </is>
      </c>
      <c r="M5" s="23" t="inlineStr">
        <is>
          <t>Still to receive</t>
        </is>
      </c>
      <c r="N5" s="23" t="inlineStr">
        <is>
          <t>Agreement link</t>
        </is>
      </c>
    </row>
    <row r="6">
      <c r="A6" s="24" t="inlineStr">
        <is>
          <t>Youth Literacy 2026 (example)</t>
        </is>
      </c>
      <c r="B6" s="24" t="inlineStr">
        <is>
          <t>Riverside Community Foundation (example)</t>
        </is>
      </c>
      <c r="C6" s="28" t="n">
        <v>40000</v>
      </c>
      <c r="D6" s="26">
        <f>TODAY()-120</f>
        <v/>
      </c>
      <c r="E6" s="26">
        <f>TODAY()+245</f>
        <v/>
      </c>
      <c r="F6" s="27">
        <f>IF(OR(D6="",E6=""),"",ROUND((E6-D6)/30.4375,0))</f>
        <v/>
      </c>
      <c r="G6" s="34">
        <f>IF(OR(D6="",E6="",E6&lt;=D6),"",MAX(0,MIN(1,(TODAY()-D6)/(E6-D6))))</f>
        <v/>
      </c>
      <c r="H6" s="27">
        <f>IF(E6="","",E6-TODAY())</f>
        <v/>
      </c>
      <c r="I6" s="24" t="inlineStr">
        <is>
          <t>Program-restricted</t>
        </is>
      </c>
      <c r="J6" s="25" t="inlineStr">
        <is>
          <t>Literacy programming for grades 2–5 only; no more than 10% indirect; acknowledge funder in materials</t>
        </is>
      </c>
      <c r="K6" s="28">
        <f>IF(A6="","",SUMIFS($D$34:$D$233,$A$34:$A$233,A6))</f>
        <v/>
      </c>
      <c r="L6" s="28">
        <f>IF(A6="","",SUMIFS($F$34:$F$233,$A$34:$A$233,A6))</f>
        <v/>
      </c>
      <c r="M6" s="28">
        <f>IF(OR(A6="",C6=""),"",C6-L6)</f>
        <v/>
      </c>
      <c r="N6" s="24" t="inlineStr">
        <is>
          <t>https://example.org/agreements/riverside</t>
        </is>
      </c>
    </row>
    <row r="7">
      <c r="A7" s="24" t="inlineStr">
        <is>
          <t>Food Access Capacity (example)</t>
        </is>
      </c>
      <c r="B7" s="24" t="inlineStr">
        <is>
          <t>Harlow Family Fund (example)</t>
        </is>
      </c>
      <c r="C7" s="28" t="n">
        <v>60000</v>
      </c>
      <c r="D7" s="26">
        <f>TODAY()-300</f>
        <v/>
      </c>
      <c r="E7" s="26">
        <f>TODAY()+430</f>
        <v/>
      </c>
      <c r="F7" s="27">
        <f>IF(OR(D7="",E7=""),"",ROUND((E7-D7)/30.4375,0))</f>
        <v/>
      </c>
      <c r="G7" s="34">
        <f>IF(OR(D7="",E7="",E7&lt;=D7),"",MAX(0,MIN(1,(TODAY()-D7)/(E7-D7))))</f>
        <v/>
      </c>
      <c r="H7" s="27">
        <f>IF(E7="","",E7-TODAY())</f>
        <v/>
      </c>
      <c r="I7" s="24" t="inlineStr">
        <is>
          <t>Multi-year</t>
        </is>
      </c>
      <c r="J7" s="25" t="inlineStr">
        <is>
          <t>Year 2 and 3 payments released after interim report is accepted</t>
        </is>
      </c>
      <c r="K7" s="28">
        <f>IF(A7="","",SUMIFS($D$34:$D$233,$A$34:$A$233,A7))</f>
        <v/>
      </c>
      <c r="L7" s="28">
        <f>IF(A7="","",SUMIFS($F$34:$F$233,$A$34:$A$233,A7))</f>
        <v/>
      </c>
      <c r="M7" s="28">
        <f>IF(OR(A7="",C7=""),"",C7-L7)</f>
        <v/>
      </c>
      <c r="N7" s="24" t="inlineStr">
        <is>
          <t>https://example.org/agreements/harlow</t>
        </is>
      </c>
    </row>
    <row r="8">
      <c r="A8" s="29" t="n"/>
      <c r="B8" s="29" t="n"/>
      <c r="C8" s="32" t="n"/>
      <c r="D8" s="30" t="n"/>
      <c r="E8" s="30" t="n"/>
      <c r="F8" s="31">
        <f>IF(OR(D8="",E8=""),"",ROUND((E8-D8)/30.4375,0))</f>
        <v/>
      </c>
      <c r="G8" s="35">
        <f>IF(OR(D8="",E8="",E8&lt;=D8),"",MAX(0,MIN(1,(TODAY()-D8)/(E8-D8))))</f>
        <v/>
      </c>
      <c r="H8" s="31">
        <f>IF(E8="","",E8-TODAY())</f>
        <v/>
      </c>
      <c r="I8" s="29" t="n"/>
      <c r="J8" s="6" t="n"/>
      <c r="K8" s="33">
        <f>IF(A8="","",SUMIFS($D$34:$D$233,$A$34:$A$233,A8))</f>
        <v/>
      </c>
      <c r="L8" s="33">
        <f>IF(A8="","",SUMIFS($F$34:$F$233,$A$34:$A$233,A8))</f>
        <v/>
      </c>
      <c r="M8" s="33">
        <f>IF(OR(A8="",C8=""),"",C8-L8)</f>
        <v/>
      </c>
      <c r="N8" s="29" t="n"/>
    </row>
    <row r="9">
      <c r="A9" s="29" t="n"/>
      <c r="B9" s="29" t="n"/>
      <c r="C9" s="32" t="n"/>
      <c r="D9" s="30" t="n"/>
      <c r="E9" s="30" t="n"/>
      <c r="F9" s="31">
        <f>IF(OR(D9="",E9=""),"",ROUND((E9-D9)/30.4375,0))</f>
        <v/>
      </c>
      <c r="G9" s="35">
        <f>IF(OR(D9="",E9="",E9&lt;=D9),"",MAX(0,MIN(1,(TODAY()-D9)/(E9-D9))))</f>
        <v/>
      </c>
      <c r="H9" s="31">
        <f>IF(E9="","",E9-TODAY())</f>
        <v/>
      </c>
      <c r="I9" s="29" t="n"/>
      <c r="J9" s="6" t="n"/>
      <c r="K9" s="33">
        <f>IF(A9="","",SUMIFS($D$34:$D$233,$A$34:$A$233,A9))</f>
        <v/>
      </c>
      <c r="L9" s="33">
        <f>IF(A9="","",SUMIFS($F$34:$F$233,$A$34:$A$233,A9))</f>
        <v/>
      </c>
      <c r="M9" s="33">
        <f>IF(OR(A9="",C9=""),"",C9-L9)</f>
        <v/>
      </c>
      <c r="N9" s="29" t="n"/>
    </row>
    <row r="10">
      <c r="A10" s="29" t="n"/>
      <c r="B10" s="29" t="n"/>
      <c r="C10" s="32" t="n"/>
      <c r="D10" s="30" t="n"/>
      <c r="E10" s="30" t="n"/>
      <c r="F10" s="31">
        <f>IF(OR(D10="",E10=""),"",ROUND((E10-D10)/30.4375,0))</f>
        <v/>
      </c>
      <c r="G10" s="35">
        <f>IF(OR(D10="",E10="",E10&lt;=D10),"",MAX(0,MIN(1,(TODAY()-D10)/(E10-D10))))</f>
        <v/>
      </c>
      <c r="H10" s="31">
        <f>IF(E10="","",E10-TODAY())</f>
        <v/>
      </c>
      <c r="I10" s="29" t="n"/>
      <c r="J10" s="6" t="n"/>
      <c r="K10" s="33">
        <f>IF(A10="","",SUMIFS($D$34:$D$233,$A$34:$A$233,A10))</f>
        <v/>
      </c>
      <c r="L10" s="33">
        <f>IF(A10="","",SUMIFS($F$34:$F$233,$A$34:$A$233,A10))</f>
        <v/>
      </c>
      <c r="M10" s="33">
        <f>IF(OR(A10="",C10=""),"",C10-L10)</f>
        <v/>
      </c>
      <c r="N10" s="29" t="n"/>
    </row>
    <row r="11">
      <c r="A11" s="29" t="n"/>
      <c r="B11" s="29" t="n"/>
      <c r="C11" s="32" t="n"/>
      <c r="D11" s="30" t="n"/>
      <c r="E11" s="30" t="n"/>
      <c r="F11" s="31">
        <f>IF(OR(D11="",E11=""),"",ROUND((E11-D11)/30.4375,0))</f>
        <v/>
      </c>
      <c r="G11" s="35">
        <f>IF(OR(D11="",E11="",E11&lt;=D11),"",MAX(0,MIN(1,(TODAY()-D11)/(E11-D11))))</f>
        <v/>
      </c>
      <c r="H11" s="31">
        <f>IF(E11="","",E11-TODAY())</f>
        <v/>
      </c>
      <c r="I11" s="29" t="n"/>
      <c r="J11" s="6" t="n"/>
      <c r="K11" s="33">
        <f>IF(A11="","",SUMIFS($D$34:$D$233,$A$34:$A$233,A11))</f>
        <v/>
      </c>
      <c r="L11" s="33">
        <f>IF(A11="","",SUMIFS($F$34:$F$233,$A$34:$A$233,A11))</f>
        <v/>
      </c>
      <c r="M11" s="33">
        <f>IF(OR(A11="",C11=""),"",C11-L11)</f>
        <v/>
      </c>
      <c r="N11" s="29" t="n"/>
    </row>
    <row r="12">
      <c r="A12" s="29" t="n"/>
      <c r="B12" s="29" t="n"/>
      <c r="C12" s="32" t="n"/>
      <c r="D12" s="30" t="n"/>
      <c r="E12" s="30" t="n"/>
      <c r="F12" s="31">
        <f>IF(OR(D12="",E12=""),"",ROUND((E12-D12)/30.4375,0))</f>
        <v/>
      </c>
      <c r="G12" s="35">
        <f>IF(OR(D12="",E12="",E12&lt;=D12),"",MAX(0,MIN(1,(TODAY()-D12)/(E12-D12))))</f>
        <v/>
      </c>
      <c r="H12" s="31">
        <f>IF(E12="","",E12-TODAY())</f>
        <v/>
      </c>
      <c r="I12" s="29" t="n"/>
      <c r="J12" s="6" t="n"/>
      <c r="K12" s="33">
        <f>IF(A12="","",SUMIFS($D$34:$D$233,$A$34:$A$233,A12))</f>
        <v/>
      </c>
      <c r="L12" s="33">
        <f>IF(A12="","",SUMIFS($F$34:$F$233,$A$34:$A$233,A12))</f>
        <v/>
      </c>
      <c r="M12" s="33">
        <f>IF(OR(A12="",C12=""),"",C12-L12)</f>
        <v/>
      </c>
      <c r="N12" s="29" t="n"/>
    </row>
    <row r="13">
      <c r="A13" s="29" t="n"/>
      <c r="B13" s="29" t="n"/>
      <c r="C13" s="32" t="n"/>
      <c r="D13" s="30" t="n"/>
      <c r="E13" s="30" t="n"/>
      <c r="F13" s="31">
        <f>IF(OR(D13="",E13=""),"",ROUND((E13-D13)/30.4375,0))</f>
        <v/>
      </c>
      <c r="G13" s="35">
        <f>IF(OR(D13="",E13="",E13&lt;=D13),"",MAX(0,MIN(1,(TODAY()-D13)/(E13-D13))))</f>
        <v/>
      </c>
      <c r="H13" s="31">
        <f>IF(E13="","",E13-TODAY())</f>
        <v/>
      </c>
      <c r="I13" s="29" t="n"/>
      <c r="J13" s="6" t="n"/>
      <c r="K13" s="33">
        <f>IF(A13="","",SUMIFS($D$34:$D$233,$A$34:$A$233,A13))</f>
        <v/>
      </c>
      <c r="L13" s="33">
        <f>IF(A13="","",SUMIFS($F$34:$F$233,$A$34:$A$233,A13))</f>
        <v/>
      </c>
      <c r="M13" s="33">
        <f>IF(OR(A13="",C13=""),"",C13-L13)</f>
        <v/>
      </c>
      <c r="N13" s="29" t="n"/>
    </row>
    <row r="14">
      <c r="A14" s="29" t="n"/>
      <c r="B14" s="29" t="n"/>
      <c r="C14" s="32" t="n"/>
      <c r="D14" s="30" t="n"/>
      <c r="E14" s="30" t="n"/>
      <c r="F14" s="31">
        <f>IF(OR(D14="",E14=""),"",ROUND((E14-D14)/30.4375,0))</f>
        <v/>
      </c>
      <c r="G14" s="35">
        <f>IF(OR(D14="",E14="",E14&lt;=D14),"",MAX(0,MIN(1,(TODAY()-D14)/(E14-D14))))</f>
        <v/>
      </c>
      <c r="H14" s="31">
        <f>IF(E14="","",E14-TODAY())</f>
        <v/>
      </c>
      <c r="I14" s="29" t="n"/>
      <c r="J14" s="6" t="n"/>
      <c r="K14" s="33">
        <f>IF(A14="","",SUMIFS($D$34:$D$233,$A$34:$A$233,A14))</f>
        <v/>
      </c>
      <c r="L14" s="33">
        <f>IF(A14="","",SUMIFS($F$34:$F$233,$A$34:$A$233,A14))</f>
        <v/>
      </c>
      <c r="M14" s="33">
        <f>IF(OR(A14="",C14=""),"",C14-L14)</f>
        <v/>
      </c>
      <c r="N14" s="29" t="n"/>
    </row>
    <row r="15">
      <c r="A15" s="29" t="n"/>
      <c r="B15" s="29" t="n"/>
      <c r="C15" s="32" t="n"/>
      <c r="D15" s="30" t="n"/>
      <c r="E15" s="30" t="n"/>
      <c r="F15" s="31">
        <f>IF(OR(D15="",E15=""),"",ROUND((E15-D15)/30.4375,0))</f>
        <v/>
      </c>
      <c r="G15" s="35">
        <f>IF(OR(D15="",E15="",E15&lt;=D15),"",MAX(0,MIN(1,(TODAY()-D15)/(E15-D15))))</f>
        <v/>
      </c>
      <c r="H15" s="31">
        <f>IF(E15="","",E15-TODAY())</f>
        <v/>
      </c>
      <c r="I15" s="29" t="n"/>
      <c r="J15" s="6" t="n"/>
      <c r="K15" s="33">
        <f>IF(A15="","",SUMIFS($D$34:$D$233,$A$34:$A$233,A15))</f>
        <v/>
      </c>
      <c r="L15" s="33">
        <f>IF(A15="","",SUMIFS($F$34:$F$233,$A$34:$A$233,A15))</f>
        <v/>
      </c>
      <c r="M15" s="33">
        <f>IF(OR(A15="",C15=""),"",C15-L15)</f>
        <v/>
      </c>
      <c r="N15" s="29" t="n"/>
    </row>
    <row r="16">
      <c r="A16" s="29" t="n"/>
      <c r="B16" s="29" t="n"/>
      <c r="C16" s="32" t="n"/>
      <c r="D16" s="30" t="n"/>
      <c r="E16" s="30" t="n"/>
      <c r="F16" s="31">
        <f>IF(OR(D16="",E16=""),"",ROUND((E16-D16)/30.4375,0))</f>
        <v/>
      </c>
      <c r="G16" s="35">
        <f>IF(OR(D16="",E16="",E16&lt;=D16),"",MAX(0,MIN(1,(TODAY()-D16)/(E16-D16))))</f>
        <v/>
      </c>
      <c r="H16" s="31">
        <f>IF(E16="","",E16-TODAY())</f>
        <v/>
      </c>
      <c r="I16" s="29" t="n"/>
      <c r="J16" s="6" t="n"/>
      <c r="K16" s="33">
        <f>IF(A16="","",SUMIFS($D$34:$D$233,$A$34:$A$233,A16))</f>
        <v/>
      </c>
      <c r="L16" s="33">
        <f>IF(A16="","",SUMIFS($F$34:$F$233,$A$34:$A$233,A16))</f>
        <v/>
      </c>
      <c r="M16" s="33">
        <f>IF(OR(A16="",C16=""),"",C16-L16)</f>
        <v/>
      </c>
      <c r="N16" s="29" t="n"/>
    </row>
    <row r="17">
      <c r="A17" s="29" t="n"/>
      <c r="B17" s="29" t="n"/>
      <c r="C17" s="32" t="n"/>
      <c r="D17" s="30" t="n"/>
      <c r="E17" s="30" t="n"/>
      <c r="F17" s="31">
        <f>IF(OR(D17="",E17=""),"",ROUND((E17-D17)/30.4375,0))</f>
        <v/>
      </c>
      <c r="G17" s="35">
        <f>IF(OR(D17="",E17="",E17&lt;=D17),"",MAX(0,MIN(1,(TODAY()-D17)/(E17-D17))))</f>
        <v/>
      </c>
      <c r="H17" s="31">
        <f>IF(E17="","",E17-TODAY())</f>
        <v/>
      </c>
      <c r="I17" s="29" t="n"/>
      <c r="J17" s="6" t="n"/>
      <c r="K17" s="33">
        <f>IF(A17="","",SUMIFS($D$34:$D$233,$A$34:$A$233,A17))</f>
        <v/>
      </c>
      <c r="L17" s="33">
        <f>IF(A17="","",SUMIFS($F$34:$F$233,$A$34:$A$233,A17))</f>
        <v/>
      </c>
      <c r="M17" s="33">
        <f>IF(OR(A17="",C17=""),"",C17-L17)</f>
        <v/>
      </c>
      <c r="N17" s="29" t="n"/>
    </row>
    <row r="18">
      <c r="A18" s="29" t="n"/>
      <c r="B18" s="29" t="n"/>
      <c r="C18" s="32" t="n"/>
      <c r="D18" s="30" t="n"/>
      <c r="E18" s="30" t="n"/>
      <c r="F18" s="31">
        <f>IF(OR(D18="",E18=""),"",ROUND((E18-D18)/30.4375,0))</f>
        <v/>
      </c>
      <c r="G18" s="35">
        <f>IF(OR(D18="",E18="",E18&lt;=D18),"",MAX(0,MIN(1,(TODAY()-D18)/(E18-D18))))</f>
        <v/>
      </c>
      <c r="H18" s="31">
        <f>IF(E18="","",E18-TODAY())</f>
        <v/>
      </c>
      <c r="I18" s="29" t="n"/>
      <c r="J18" s="6" t="n"/>
      <c r="K18" s="33">
        <f>IF(A18="","",SUMIFS($D$34:$D$233,$A$34:$A$233,A18))</f>
        <v/>
      </c>
      <c r="L18" s="33">
        <f>IF(A18="","",SUMIFS($F$34:$F$233,$A$34:$A$233,A18))</f>
        <v/>
      </c>
      <c r="M18" s="33">
        <f>IF(OR(A18="",C18=""),"",C18-L18)</f>
        <v/>
      </c>
      <c r="N18" s="29" t="n"/>
    </row>
    <row r="19">
      <c r="A19" s="29" t="n"/>
      <c r="B19" s="29" t="n"/>
      <c r="C19" s="32" t="n"/>
      <c r="D19" s="30" t="n"/>
      <c r="E19" s="30" t="n"/>
      <c r="F19" s="31">
        <f>IF(OR(D19="",E19=""),"",ROUND((E19-D19)/30.4375,0))</f>
        <v/>
      </c>
      <c r="G19" s="35">
        <f>IF(OR(D19="",E19="",E19&lt;=D19),"",MAX(0,MIN(1,(TODAY()-D19)/(E19-D19))))</f>
        <v/>
      </c>
      <c r="H19" s="31">
        <f>IF(E19="","",E19-TODAY())</f>
        <v/>
      </c>
      <c r="I19" s="29" t="n"/>
      <c r="J19" s="6" t="n"/>
      <c r="K19" s="33">
        <f>IF(A19="","",SUMIFS($D$34:$D$233,$A$34:$A$233,A19))</f>
        <v/>
      </c>
      <c r="L19" s="33">
        <f>IF(A19="","",SUMIFS($F$34:$F$233,$A$34:$A$233,A19))</f>
        <v/>
      </c>
      <c r="M19" s="33">
        <f>IF(OR(A19="",C19=""),"",C19-L19)</f>
        <v/>
      </c>
      <c r="N19" s="29" t="n"/>
    </row>
    <row r="20">
      <c r="A20" s="29" t="n"/>
      <c r="B20" s="29" t="n"/>
      <c r="C20" s="32" t="n"/>
      <c r="D20" s="30" t="n"/>
      <c r="E20" s="30" t="n"/>
      <c r="F20" s="31">
        <f>IF(OR(D20="",E20=""),"",ROUND((E20-D20)/30.4375,0))</f>
        <v/>
      </c>
      <c r="G20" s="35">
        <f>IF(OR(D20="",E20="",E20&lt;=D20),"",MAX(0,MIN(1,(TODAY()-D20)/(E20-D20))))</f>
        <v/>
      </c>
      <c r="H20" s="31">
        <f>IF(E20="","",E20-TODAY())</f>
        <v/>
      </c>
      <c r="I20" s="29" t="n"/>
      <c r="J20" s="6" t="n"/>
      <c r="K20" s="33">
        <f>IF(A20="","",SUMIFS($D$34:$D$233,$A$34:$A$233,A20))</f>
        <v/>
      </c>
      <c r="L20" s="33">
        <f>IF(A20="","",SUMIFS($F$34:$F$233,$A$34:$A$233,A20))</f>
        <v/>
      </c>
      <c r="M20" s="33">
        <f>IF(OR(A20="",C20=""),"",C20-L20)</f>
        <v/>
      </c>
      <c r="N20" s="29" t="n"/>
    </row>
    <row r="21">
      <c r="A21" s="29" t="n"/>
      <c r="B21" s="29" t="n"/>
      <c r="C21" s="32" t="n"/>
      <c r="D21" s="30" t="n"/>
      <c r="E21" s="30" t="n"/>
      <c r="F21" s="31">
        <f>IF(OR(D21="",E21=""),"",ROUND((E21-D21)/30.4375,0))</f>
        <v/>
      </c>
      <c r="G21" s="35">
        <f>IF(OR(D21="",E21="",E21&lt;=D21),"",MAX(0,MIN(1,(TODAY()-D21)/(E21-D21))))</f>
        <v/>
      </c>
      <c r="H21" s="31">
        <f>IF(E21="","",E21-TODAY())</f>
        <v/>
      </c>
      <c r="I21" s="29" t="n"/>
      <c r="J21" s="6" t="n"/>
      <c r="K21" s="33">
        <f>IF(A21="","",SUMIFS($D$34:$D$233,$A$34:$A$233,A21))</f>
        <v/>
      </c>
      <c r="L21" s="33">
        <f>IF(A21="","",SUMIFS($F$34:$F$233,$A$34:$A$233,A21))</f>
        <v/>
      </c>
      <c r="M21" s="33">
        <f>IF(OR(A21="",C21=""),"",C21-L21)</f>
        <v/>
      </c>
      <c r="N21" s="29" t="n"/>
    </row>
    <row r="22">
      <c r="A22" s="29" t="n"/>
      <c r="B22" s="29" t="n"/>
      <c r="C22" s="32" t="n"/>
      <c r="D22" s="30" t="n"/>
      <c r="E22" s="30" t="n"/>
      <c r="F22" s="31">
        <f>IF(OR(D22="",E22=""),"",ROUND((E22-D22)/30.4375,0))</f>
        <v/>
      </c>
      <c r="G22" s="35">
        <f>IF(OR(D22="",E22="",E22&lt;=D22),"",MAX(0,MIN(1,(TODAY()-D22)/(E22-D22))))</f>
        <v/>
      </c>
      <c r="H22" s="31">
        <f>IF(E22="","",E22-TODAY())</f>
        <v/>
      </c>
      <c r="I22" s="29" t="n"/>
      <c r="J22" s="6" t="n"/>
      <c r="K22" s="33">
        <f>IF(A22="","",SUMIFS($D$34:$D$233,$A$34:$A$233,A22))</f>
        <v/>
      </c>
      <c r="L22" s="33">
        <f>IF(A22="","",SUMIFS($F$34:$F$233,$A$34:$A$233,A22))</f>
        <v/>
      </c>
      <c r="M22" s="33">
        <f>IF(OR(A22="",C22=""),"",C22-L22)</f>
        <v/>
      </c>
      <c r="N22" s="29" t="n"/>
    </row>
    <row r="23">
      <c r="A23" s="29" t="n"/>
      <c r="B23" s="29" t="n"/>
      <c r="C23" s="32" t="n"/>
      <c r="D23" s="30" t="n"/>
      <c r="E23" s="30" t="n"/>
      <c r="F23" s="31">
        <f>IF(OR(D23="",E23=""),"",ROUND((E23-D23)/30.4375,0))</f>
        <v/>
      </c>
      <c r="G23" s="35">
        <f>IF(OR(D23="",E23="",E23&lt;=D23),"",MAX(0,MIN(1,(TODAY()-D23)/(E23-D23))))</f>
        <v/>
      </c>
      <c r="H23" s="31">
        <f>IF(E23="","",E23-TODAY())</f>
        <v/>
      </c>
      <c r="I23" s="29" t="n"/>
      <c r="J23" s="6" t="n"/>
      <c r="K23" s="33">
        <f>IF(A23="","",SUMIFS($D$34:$D$233,$A$34:$A$233,A23))</f>
        <v/>
      </c>
      <c r="L23" s="33">
        <f>IF(A23="","",SUMIFS($F$34:$F$233,$A$34:$A$233,A23))</f>
        <v/>
      </c>
      <c r="M23" s="33">
        <f>IF(OR(A23="",C23=""),"",C23-L23)</f>
        <v/>
      </c>
      <c r="N23" s="29" t="n"/>
    </row>
    <row r="24">
      <c r="A24" s="29" t="n"/>
      <c r="B24" s="29" t="n"/>
      <c r="C24" s="32" t="n"/>
      <c r="D24" s="30" t="n"/>
      <c r="E24" s="30" t="n"/>
      <c r="F24" s="31">
        <f>IF(OR(D24="",E24=""),"",ROUND((E24-D24)/30.4375,0))</f>
        <v/>
      </c>
      <c r="G24" s="35">
        <f>IF(OR(D24="",E24="",E24&lt;=D24),"",MAX(0,MIN(1,(TODAY()-D24)/(E24-D24))))</f>
        <v/>
      </c>
      <c r="H24" s="31">
        <f>IF(E24="","",E24-TODAY())</f>
        <v/>
      </c>
      <c r="I24" s="29" t="n"/>
      <c r="J24" s="6" t="n"/>
      <c r="K24" s="33">
        <f>IF(A24="","",SUMIFS($D$34:$D$233,$A$34:$A$233,A24))</f>
        <v/>
      </c>
      <c r="L24" s="33">
        <f>IF(A24="","",SUMIFS($F$34:$F$233,$A$34:$A$233,A24))</f>
        <v/>
      </c>
      <c r="M24" s="33">
        <f>IF(OR(A24="",C24=""),"",C24-L24)</f>
        <v/>
      </c>
      <c r="N24" s="29" t="n"/>
    </row>
    <row r="25">
      <c r="A25" s="29" t="n"/>
      <c r="B25" s="29" t="n"/>
      <c r="C25" s="32" t="n"/>
      <c r="D25" s="30" t="n"/>
      <c r="E25" s="30" t="n"/>
      <c r="F25" s="31">
        <f>IF(OR(D25="",E25=""),"",ROUND((E25-D25)/30.4375,0))</f>
        <v/>
      </c>
      <c r="G25" s="35">
        <f>IF(OR(D25="",E25="",E25&lt;=D25),"",MAX(0,MIN(1,(TODAY()-D25)/(E25-D25))))</f>
        <v/>
      </c>
      <c r="H25" s="31">
        <f>IF(E25="","",E25-TODAY())</f>
        <v/>
      </c>
      <c r="I25" s="29" t="n"/>
      <c r="J25" s="6" t="n"/>
      <c r="K25" s="33">
        <f>IF(A25="","",SUMIFS($D$34:$D$233,$A$34:$A$233,A25))</f>
        <v/>
      </c>
      <c r="L25" s="33">
        <f>IF(A25="","",SUMIFS($F$34:$F$233,$A$34:$A$233,A25))</f>
        <v/>
      </c>
      <c r="M25" s="33">
        <f>IF(OR(A25="",C25=""),"",C25-L25)</f>
        <v/>
      </c>
      <c r="N25" s="29" t="n"/>
    </row>
    <row r="26">
      <c r="A26" s="29" t="n"/>
      <c r="B26" s="29" t="n"/>
      <c r="C26" s="32" t="n"/>
      <c r="D26" s="30" t="n"/>
      <c r="E26" s="30" t="n"/>
      <c r="F26" s="31">
        <f>IF(OR(D26="",E26=""),"",ROUND((E26-D26)/30.4375,0))</f>
        <v/>
      </c>
      <c r="G26" s="35">
        <f>IF(OR(D26="",E26="",E26&lt;=D26),"",MAX(0,MIN(1,(TODAY()-D26)/(E26-D26))))</f>
        <v/>
      </c>
      <c r="H26" s="31">
        <f>IF(E26="","",E26-TODAY())</f>
        <v/>
      </c>
      <c r="I26" s="29" t="n"/>
      <c r="J26" s="6" t="n"/>
      <c r="K26" s="33">
        <f>IF(A26="","",SUMIFS($D$34:$D$233,$A$34:$A$233,A26))</f>
        <v/>
      </c>
      <c r="L26" s="33">
        <f>IF(A26="","",SUMIFS($F$34:$F$233,$A$34:$A$233,A26))</f>
        <v/>
      </c>
      <c r="M26" s="33">
        <f>IF(OR(A26="",C26=""),"",C26-L26)</f>
        <v/>
      </c>
      <c r="N26" s="29" t="n"/>
    </row>
    <row r="27">
      <c r="A27" s="29" t="n"/>
      <c r="B27" s="29" t="n"/>
      <c r="C27" s="32" t="n"/>
      <c r="D27" s="30" t="n"/>
      <c r="E27" s="30" t="n"/>
      <c r="F27" s="31">
        <f>IF(OR(D27="",E27=""),"",ROUND((E27-D27)/30.4375,0))</f>
        <v/>
      </c>
      <c r="G27" s="35">
        <f>IF(OR(D27="",E27="",E27&lt;=D27),"",MAX(0,MIN(1,(TODAY()-D27)/(E27-D27))))</f>
        <v/>
      </c>
      <c r="H27" s="31">
        <f>IF(E27="","",E27-TODAY())</f>
        <v/>
      </c>
      <c r="I27" s="29" t="n"/>
      <c r="J27" s="6" t="n"/>
      <c r="K27" s="33">
        <f>IF(A27="","",SUMIFS($D$34:$D$233,$A$34:$A$233,A27))</f>
        <v/>
      </c>
      <c r="L27" s="33">
        <f>IF(A27="","",SUMIFS($F$34:$F$233,$A$34:$A$233,A27))</f>
        <v/>
      </c>
      <c r="M27" s="33">
        <f>IF(OR(A27="",C27=""),"",C27-L27)</f>
        <v/>
      </c>
      <c r="N27" s="29" t="n"/>
    </row>
    <row r="28">
      <c r="A28" s="29" t="n"/>
      <c r="B28" s="29" t="n"/>
      <c r="C28" s="32" t="n"/>
      <c r="D28" s="30" t="n"/>
      <c r="E28" s="30" t="n"/>
      <c r="F28" s="31">
        <f>IF(OR(D28="",E28=""),"",ROUND((E28-D28)/30.4375,0))</f>
        <v/>
      </c>
      <c r="G28" s="35">
        <f>IF(OR(D28="",E28="",E28&lt;=D28),"",MAX(0,MIN(1,(TODAY()-D28)/(E28-D28))))</f>
        <v/>
      </c>
      <c r="H28" s="31">
        <f>IF(E28="","",E28-TODAY())</f>
        <v/>
      </c>
      <c r="I28" s="29" t="n"/>
      <c r="J28" s="6" t="n"/>
      <c r="K28" s="33">
        <f>IF(A28="","",SUMIFS($D$34:$D$233,$A$34:$A$233,A28))</f>
        <v/>
      </c>
      <c r="L28" s="33">
        <f>IF(A28="","",SUMIFS($F$34:$F$233,$A$34:$A$233,A28))</f>
        <v/>
      </c>
      <c r="M28" s="33">
        <f>IF(OR(A28="",C28=""),"",C28-L28)</f>
        <v/>
      </c>
      <c r="N28" s="29" t="n"/>
    </row>
    <row r="29">
      <c r="A29" s="29" t="n"/>
      <c r="B29" s="29" t="n"/>
      <c r="C29" s="32" t="n"/>
      <c r="D29" s="30" t="n"/>
      <c r="E29" s="30" t="n"/>
      <c r="F29" s="31">
        <f>IF(OR(D29="",E29=""),"",ROUND((E29-D29)/30.4375,0))</f>
        <v/>
      </c>
      <c r="G29" s="35">
        <f>IF(OR(D29="",E29="",E29&lt;=D29),"",MAX(0,MIN(1,(TODAY()-D29)/(E29-D29))))</f>
        <v/>
      </c>
      <c r="H29" s="31">
        <f>IF(E29="","",E29-TODAY())</f>
        <v/>
      </c>
      <c r="I29" s="29" t="n"/>
      <c r="J29" s="6" t="n"/>
      <c r="K29" s="33">
        <f>IF(A29="","",SUMIFS($D$34:$D$233,$A$34:$A$233,A29))</f>
        <v/>
      </c>
      <c r="L29" s="33">
        <f>IF(A29="","",SUMIFS($F$34:$F$233,$A$34:$A$233,A29))</f>
        <v/>
      </c>
      <c r="M29" s="33">
        <f>IF(OR(A29="",C29=""),"",C29-L29)</f>
        <v/>
      </c>
      <c r="N29" s="29" t="n"/>
    </row>
    <row r="30">
      <c r="A30" s="29" t="n"/>
      <c r="B30" s="29" t="n"/>
      <c r="C30" s="32" t="n"/>
      <c r="D30" s="30" t="n"/>
      <c r="E30" s="30" t="n"/>
      <c r="F30" s="31">
        <f>IF(OR(D30="",E30=""),"",ROUND((E30-D30)/30.4375,0))</f>
        <v/>
      </c>
      <c r="G30" s="35">
        <f>IF(OR(D30="",E30="",E30&lt;=D30),"",MAX(0,MIN(1,(TODAY()-D30)/(E30-D30))))</f>
        <v/>
      </c>
      <c r="H30" s="31">
        <f>IF(E30="","",E30-TODAY())</f>
        <v/>
      </c>
      <c r="I30" s="29" t="n"/>
      <c r="J30" s="6" t="n"/>
      <c r="K30" s="33">
        <f>IF(A30="","",SUMIFS($D$34:$D$233,$A$34:$A$233,A30))</f>
        <v/>
      </c>
      <c r="L30" s="33">
        <f>IF(A30="","",SUMIFS($F$34:$F$233,$A$34:$A$233,A30))</f>
        <v/>
      </c>
      <c r="M30" s="33">
        <f>IF(OR(A30="",C30=""),"",C30-L30)</f>
        <v/>
      </c>
      <c r="N30" s="29" t="n"/>
    </row>
    <row r="32">
      <c r="A32" s="8" t="inlineStr">
        <is>
          <t>Payment schedule</t>
        </is>
      </c>
      <c r="C32" s="2" t="inlineStr">
        <is>
          <t>One row per expected payment. Status: Received once a received amount is entered; Overdue if the expected date has passed.</t>
        </is>
      </c>
    </row>
    <row r="33" ht="30" customHeight="1">
      <c r="A33" s="23" t="inlineStr">
        <is>
          <t>Grant</t>
        </is>
      </c>
      <c r="B33" s="23" t="inlineStr">
        <is>
          <t>Payment #</t>
        </is>
      </c>
      <c r="C33" s="23" t="inlineStr">
        <is>
          <t>Expected date</t>
        </is>
      </c>
      <c r="D33" s="23" t="inlineStr">
        <is>
          <t>Expected amount</t>
        </is>
      </c>
      <c r="E33" s="23" t="inlineStr">
        <is>
          <t>Received date</t>
        </is>
      </c>
      <c r="F33" s="23" t="inlineStr">
        <is>
          <t>Received amount</t>
        </is>
      </c>
      <c r="G33" s="23" t="inlineStr">
        <is>
          <t>Status</t>
        </is>
      </c>
      <c r="H33" s="23" t="inlineStr">
        <is>
          <t>Notes</t>
        </is>
      </c>
    </row>
    <row r="34">
      <c r="A34" s="24" t="inlineStr">
        <is>
          <t>Youth Literacy 2026 (example)</t>
        </is>
      </c>
      <c r="B34" s="24" t="n">
        <v>1</v>
      </c>
      <c r="C34" s="26">
        <f>TODAY()-110</f>
        <v/>
      </c>
      <c r="D34" s="28" t="n">
        <v>20000</v>
      </c>
      <c r="E34" s="26">
        <f>TODAY()-104</f>
        <v/>
      </c>
      <c r="F34" s="28" t="n">
        <v>20000</v>
      </c>
      <c r="G34" s="24">
        <f>IF(A34="","",IF(F34&lt;&gt;"","Received",IF(C34="","",IF(C34&lt;TODAY(),"Overdue","Upcoming"))))</f>
        <v/>
      </c>
      <c r="H34" s="25" t="inlineStr">
        <is>
          <t>Paid by ACH</t>
        </is>
      </c>
    </row>
    <row r="35">
      <c r="A35" s="24" t="inlineStr">
        <is>
          <t>Youth Literacy 2026 (example)</t>
        </is>
      </c>
      <c r="B35" s="24" t="n">
        <v>2</v>
      </c>
      <c r="C35" s="26">
        <f>TODAY()+70</f>
        <v/>
      </c>
      <c r="D35" s="28" t="n">
        <v>20000</v>
      </c>
      <c r="E35" s="26" t="n"/>
      <c r="F35" s="28" t="n"/>
      <c r="G35" s="24">
        <f>IF(A35="","",IF(F35&lt;&gt;"","Received",IF(C35="","",IF(C35&lt;TODAY(),"Overdue","Upcoming"))))</f>
        <v/>
      </c>
      <c r="H35" s="25" t="inlineStr">
        <is>
          <t>Released after interim report</t>
        </is>
      </c>
    </row>
    <row r="36">
      <c r="A36" s="24" t="inlineStr">
        <is>
          <t>Food Access Capacity (example)</t>
        </is>
      </c>
      <c r="B36" s="24" t="n">
        <v>1</v>
      </c>
      <c r="C36" s="26">
        <f>TODAY()-290</f>
        <v/>
      </c>
      <c r="D36" s="28" t="n">
        <v>20000</v>
      </c>
      <c r="E36" s="26">
        <f>TODAY()-280</f>
        <v/>
      </c>
      <c r="F36" s="28" t="n">
        <v>20000</v>
      </c>
      <c r="G36" s="24">
        <f>IF(A36="","",IF(F36&lt;&gt;"","Received",IF(C36="","",IF(C36&lt;TODAY(),"Overdue","Upcoming"))))</f>
        <v/>
      </c>
      <c r="H36" s="25" t="inlineStr">
        <is>
          <t>Year 1</t>
        </is>
      </c>
    </row>
    <row r="37">
      <c r="A37" s="24" t="inlineStr">
        <is>
          <t>Food Access Capacity (example)</t>
        </is>
      </c>
      <c r="B37" s="24" t="n">
        <v>2</v>
      </c>
      <c r="C37" s="26">
        <f>TODAY()-5</f>
        <v/>
      </c>
      <c r="D37" s="28" t="n">
        <v>20000</v>
      </c>
      <c r="E37" s="26" t="n"/>
      <c r="F37" s="28" t="n"/>
      <c r="G37" s="24">
        <f>IF(A37="","",IF(F37&lt;&gt;"","Received",IF(C37="","",IF(C37&lt;TODAY(),"Overdue","Upcoming"))))</f>
        <v/>
      </c>
      <c r="H37" s="25" t="inlineStr">
        <is>
          <t>Year 2 — check interim report was accepted</t>
        </is>
      </c>
    </row>
    <row r="38">
      <c r="A38" s="24" t="inlineStr">
        <is>
          <t>Food Access Capacity (example)</t>
        </is>
      </c>
      <c r="B38" s="24" t="n">
        <v>3</v>
      </c>
      <c r="C38" s="26">
        <f>TODAY()+360</f>
        <v/>
      </c>
      <c r="D38" s="28" t="n">
        <v>20000</v>
      </c>
      <c r="E38" s="26" t="n"/>
      <c r="F38" s="28" t="n"/>
      <c r="G38" s="24">
        <f>IF(A38="","",IF(F38&lt;&gt;"","Received",IF(C38="","",IF(C38&lt;TODAY(),"Overdue","Upcoming"))))</f>
        <v/>
      </c>
      <c r="H38" s="25" t="inlineStr">
        <is>
          <t>Year 3</t>
        </is>
      </c>
    </row>
    <row r="39">
      <c r="A39" s="29" t="n"/>
      <c r="B39" s="29" t="n"/>
      <c r="C39" s="30" t="n"/>
      <c r="D39" s="32" t="n"/>
      <c r="E39" s="30" t="n"/>
      <c r="F39" s="32" t="n"/>
      <c r="G39" s="36">
        <f>IF(A39="","",IF(F39&lt;&gt;"","Received",IF(C39="","",IF(C39&lt;TODAY(),"Overdue","Upcoming"))))</f>
        <v/>
      </c>
      <c r="H39" s="6" t="n"/>
    </row>
    <row r="40">
      <c r="A40" s="29" t="n"/>
      <c r="B40" s="29" t="n"/>
      <c r="C40" s="30" t="n"/>
      <c r="D40" s="32" t="n"/>
      <c r="E40" s="30" t="n"/>
      <c r="F40" s="32" t="n"/>
      <c r="G40" s="36">
        <f>IF(A40="","",IF(F40&lt;&gt;"","Received",IF(C40="","",IF(C40&lt;TODAY(),"Overdue","Upcoming"))))</f>
        <v/>
      </c>
      <c r="H40" s="6" t="n"/>
    </row>
    <row r="41">
      <c r="A41" s="29" t="n"/>
      <c r="B41" s="29" t="n"/>
      <c r="C41" s="30" t="n"/>
      <c r="D41" s="32" t="n"/>
      <c r="E41" s="30" t="n"/>
      <c r="F41" s="32" t="n"/>
      <c r="G41" s="36">
        <f>IF(A41="","",IF(F41&lt;&gt;"","Received",IF(C41="","",IF(C41&lt;TODAY(),"Overdue","Upcoming"))))</f>
        <v/>
      </c>
      <c r="H41" s="6" t="n"/>
    </row>
    <row r="42">
      <c r="A42" s="29" t="n"/>
      <c r="B42" s="29" t="n"/>
      <c r="C42" s="30" t="n"/>
      <c r="D42" s="32" t="n"/>
      <c r="E42" s="30" t="n"/>
      <c r="F42" s="32" t="n"/>
      <c r="G42" s="36">
        <f>IF(A42="","",IF(F42&lt;&gt;"","Received",IF(C42="","",IF(C42&lt;TODAY(),"Overdue","Upcoming"))))</f>
        <v/>
      </c>
      <c r="H42" s="6" t="n"/>
    </row>
    <row r="43">
      <c r="A43" s="29" t="n"/>
      <c r="B43" s="29" t="n"/>
      <c r="C43" s="30" t="n"/>
      <c r="D43" s="32" t="n"/>
      <c r="E43" s="30" t="n"/>
      <c r="F43" s="32" t="n"/>
      <c r="G43" s="36">
        <f>IF(A43="","",IF(F43&lt;&gt;"","Received",IF(C43="","",IF(C43&lt;TODAY(),"Overdue","Upcoming"))))</f>
        <v/>
      </c>
      <c r="H43" s="6" t="n"/>
    </row>
    <row r="44">
      <c r="A44" s="29" t="n"/>
      <c r="B44" s="29" t="n"/>
      <c r="C44" s="30" t="n"/>
      <c r="D44" s="32" t="n"/>
      <c r="E44" s="30" t="n"/>
      <c r="F44" s="32" t="n"/>
      <c r="G44" s="36">
        <f>IF(A44="","",IF(F44&lt;&gt;"","Received",IF(C44="","",IF(C44&lt;TODAY(),"Overdue","Upcoming"))))</f>
        <v/>
      </c>
      <c r="H44" s="6" t="n"/>
    </row>
    <row r="45">
      <c r="A45" s="29" t="n"/>
      <c r="B45" s="29" t="n"/>
      <c r="C45" s="30" t="n"/>
      <c r="D45" s="32" t="n"/>
      <c r="E45" s="30" t="n"/>
      <c r="F45" s="32" t="n"/>
      <c r="G45" s="36">
        <f>IF(A45="","",IF(F45&lt;&gt;"","Received",IF(C45="","",IF(C45&lt;TODAY(),"Overdue","Upcoming"))))</f>
        <v/>
      </c>
      <c r="H45" s="6" t="n"/>
    </row>
    <row r="46">
      <c r="A46" s="29" t="n"/>
      <c r="B46" s="29" t="n"/>
      <c r="C46" s="30" t="n"/>
      <c r="D46" s="32" t="n"/>
      <c r="E46" s="30" t="n"/>
      <c r="F46" s="32" t="n"/>
      <c r="G46" s="36">
        <f>IF(A46="","",IF(F46&lt;&gt;"","Received",IF(C46="","",IF(C46&lt;TODAY(),"Overdue","Upcoming"))))</f>
        <v/>
      </c>
      <c r="H46" s="6" t="n"/>
    </row>
    <row r="47">
      <c r="A47" s="29" t="n"/>
      <c r="B47" s="29" t="n"/>
      <c r="C47" s="30" t="n"/>
      <c r="D47" s="32" t="n"/>
      <c r="E47" s="30" t="n"/>
      <c r="F47" s="32" t="n"/>
      <c r="G47" s="36">
        <f>IF(A47="","",IF(F47&lt;&gt;"","Received",IF(C47="","",IF(C47&lt;TODAY(),"Overdue","Upcoming"))))</f>
        <v/>
      </c>
      <c r="H47" s="6" t="n"/>
    </row>
    <row r="48">
      <c r="A48" s="29" t="n"/>
      <c r="B48" s="29" t="n"/>
      <c r="C48" s="30" t="n"/>
      <c r="D48" s="32" t="n"/>
      <c r="E48" s="30" t="n"/>
      <c r="F48" s="32" t="n"/>
      <c r="G48" s="36">
        <f>IF(A48="","",IF(F48&lt;&gt;"","Received",IF(C48="","",IF(C48&lt;TODAY(),"Overdue","Upcoming"))))</f>
        <v/>
      </c>
      <c r="H48" s="6" t="n"/>
    </row>
    <row r="49">
      <c r="A49" s="29" t="n"/>
      <c r="B49" s="29" t="n"/>
      <c r="C49" s="30" t="n"/>
      <c r="D49" s="32" t="n"/>
      <c r="E49" s="30" t="n"/>
      <c r="F49" s="32" t="n"/>
      <c r="G49" s="36">
        <f>IF(A49="","",IF(F49&lt;&gt;"","Received",IF(C49="","",IF(C49&lt;TODAY(),"Overdue","Upcoming"))))</f>
        <v/>
      </c>
      <c r="H49" s="6" t="n"/>
    </row>
    <row r="50">
      <c r="A50" s="29" t="n"/>
      <c r="B50" s="29" t="n"/>
      <c r="C50" s="30" t="n"/>
      <c r="D50" s="32" t="n"/>
      <c r="E50" s="30" t="n"/>
      <c r="F50" s="32" t="n"/>
      <c r="G50" s="36">
        <f>IF(A50="","",IF(F50&lt;&gt;"","Received",IF(C50="","",IF(C50&lt;TODAY(),"Overdue","Upcoming"))))</f>
        <v/>
      </c>
      <c r="H50" s="6" t="n"/>
    </row>
    <row r="51">
      <c r="A51" s="29" t="n"/>
      <c r="B51" s="29" t="n"/>
      <c r="C51" s="30" t="n"/>
      <c r="D51" s="32" t="n"/>
      <c r="E51" s="30" t="n"/>
      <c r="F51" s="32" t="n"/>
      <c r="G51" s="36">
        <f>IF(A51="","",IF(F51&lt;&gt;"","Received",IF(C51="","",IF(C51&lt;TODAY(),"Overdue","Upcoming"))))</f>
        <v/>
      </c>
      <c r="H51" s="6" t="n"/>
    </row>
    <row r="52">
      <c r="A52" s="29" t="n"/>
      <c r="B52" s="29" t="n"/>
      <c r="C52" s="30" t="n"/>
      <c r="D52" s="32" t="n"/>
      <c r="E52" s="30" t="n"/>
      <c r="F52" s="32" t="n"/>
      <c r="G52" s="36">
        <f>IF(A52="","",IF(F52&lt;&gt;"","Received",IF(C52="","",IF(C52&lt;TODAY(),"Overdue","Upcoming"))))</f>
        <v/>
      </c>
      <c r="H52" s="6" t="n"/>
    </row>
    <row r="53">
      <c r="A53" s="29" t="n"/>
      <c r="B53" s="29" t="n"/>
      <c r="C53" s="30" t="n"/>
      <c r="D53" s="32" t="n"/>
      <c r="E53" s="30" t="n"/>
      <c r="F53" s="32" t="n"/>
      <c r="G53" s="36">
        <f>IF(A53="","",IF(F53&lt;&gt;"","Received",IF(C53="","",IF(C53&lt;TODAY(),"Overdue","Upcoming"))))</f>
        <v/>
      </c>
      <c r="H53" s="6" t="n"/>
    </row>
    <row r="54">
      <c r="A54" s="29" t="n"/>
      <c r="B54" s="29" t="n"/>
      <c r="C54" s="30" t="n"/>
      <c r="D54" s="32" t="n"/>
      <c r="E54" s="30" t="n"/>
      <c r="F54" s="32" t="n"/>
      <c r="G54" s="36">
        <f>IF(A54="","",IF(F54&lt;&gt;"","Received",IF(C54="","",IF(C54&lt;TODAY(),"Overdue","Upcoming"))))</f>
        <v/>
      </c>
      <c r="H54" s="6" t="n"/>
    </row>
    <row r="55">
      <c r="A55" s="29" t="n"/>
      <c r="B55" s="29" t="n"/>
      <c r="C55" s="30" t="n"/>
      <c r="D55" s="32" t="n"/>
      <c r="E55" s="30" t="n"/>
      <c r="F55" s="32" t="n"/>
      <c r="G55" s="36">
        <f>IF(A55="","",IF(F55&lt;&gt;"","Received",IF(C55="","",IF(C55&lt;TODAY(),"Overdue","Upcoming"))))</f>
        <v/>
      </c>
      <c r="H55" s="6" t="n"/>
    </row>
    <row r="56">
      <c r="A56" s="29" t="n"/>
      <c r="B56" s="29" t="n"/>
      <c r="C56" s="30" t="n"/>
      <c r="D56" s="32" t="n"/>
      <c r="E56" s="30" t="n"/>
      <c r="F56" s="32" t="n"/>
      <c r="G56" s="36">
        <f>IF(A56="","",IF(F56&lt;&gt;"","Received",IF(C56="","",IF(C56&lt;TODAY(),"Overdue","Upcoming"))))</f>
        <v/>
      </c>
      <c r="H56" s="6" t="n"/>
    </row>
    <row r="57">
      <c r="A57" s="29" t="n"/>
      <c r="B57" s="29" t="n"/>
      <c r="C57" s="30" t="n"/>
      <c r="D57" s="32" t="n"/>
      <c r="E57" s="30" t="n"/>
      <c r="F57" s="32" t="n"/>
      <c r="G57" s="36">
        <f>IF(A57="","",IF(F57&lt;&gt;"","Received",IF(C57="","",IF(C57&lt;TODAY(),"Overdue","Upcoming"))))</f>
        <v/>
      </c>
      <c r="H57" s="6" t="n"/>
    </row>
    <row r="58">
      <c r="A58" s="29" t="n"/>
      <c r="B58" s="29" t="n"/>
      <c r="C58" s="30" t="n"/>
      <c r="D58" s="32" t="n"/>
      <c r="E58" s="30" t="n"/>
      <c r="F58" s="32" t="n"/>
      <c r="G58" s="36">
        <f>IF(A58="","",IF(F58&lt;&gt;"","Received",IF(C58="","",IF(C58&lt;TODAY(),"Overdue","Upcoming"))))</f>
        <v/>
      </c>
      <c r="H58" s="6" t="n"/>
    </row>
    <row r="59">
      <c r="A59" s="29" t="n"/>
      <c r="B59" s="29" t="n"/>
      <c r="C59" s="30" t="n"/>
      <c r="D59" s="32" t="n"/>
      <c r="E59" s="30" t="n"/>
      <c r="F59" s="32" t="n"/>
      <c r="G59" s="36">
        <f>IF(A59="","",IF(F59&lt;&gt;"","Received",IF(C59="","",IF(C59&lt;TODAY(),"Overdue","Upcoming"))))</f>
        <v/>
      </c>
      <c r="H59" s="6" t="n"/>
    </row>
    <row r="60">
      <c r="A60" s="29" t="n"/>
      <c r="B60" s="29" t="n"/>
      <c r="C60" s="30" t="n"/>
      <c r="D60" s="32" t="n"/>
      <c r="E60" s="30" t="n"/>
      <c r="F60" s="32" t="n"/>
      <c r="G60" s="36">
        <f>IF(A60="","",IF(F60&lt;&gt;"","Received",IF(C60="","",IF(C60&lt;TODAY(),"Overdue","Upcoming"))))</f>
        <v/>
      </c>
      <c r="H60" s="6" t="n"/>
    </row>
    <row r="61">
      <c r="A61" s="29" t="n"/>
      <c r="B61" s="29" t="n"/>
      <c r="C61" s="30" t="n"/>
      <c r="D61" s="32" t="n"/>
      <c r="E61" s="30" t="n"/>
      <c r="F61" s="32" t="n"/>
      <c r="G61" s="36">
        <f>IF(A61="","",IF(F61&lt;&gt;"","Received",IF(C61="","",IF(C61&lt;TODAY(),"Overdue","Upcoming"))))</f>
        <v/>
      </c>
      <c r="H61" s="6" t="n"/>
    </row>
    <row r="62">
      <c r="A62" s="29" t="n"/>
      <c r="B62" s="29" t="n"/>
      <c r="C62" s="30" t="n"/>
      <c r="D62" s="32" t="n"/>
      <c r="E62" s="30" t="n"/>
      <c r="F62" s="32" t="n"/>
      <c r="G62" s="36">
        <f>IF(A62="","",IF(F62&lt;&gt;"","Received",IF(C62="","",IF(C62&lt;TODAY(),"Overdue","Upcoming"))))</f>
        <v/>
      </c>
      <c r="H62" s="6" t="n"/>
    </row>
    <row r="63">
      <c r="A63" s="29" t="n"/>
      <c r="B63" s="29" t="n"/>
      <c r="C63" s="30" t="n"/>
      <c r="D63" s="32" t="n"/>
      <c r="E63" s="30" t="n"/>
      <c r="F63" s="32" t="n"/>
      <c r="G63" s="36">
        <f>IF(A63="","",IF(F63&lt;&gt;"","Received",IF(C63="","",IF(C63&lt;TODAY(),"Overdue","Upcoming"))))</f>
        <v/>
      </c>
      <c r="H63" s="6" t="n"/>
    </row>
    <row r="64">
      <c r="A64" s="29" t="n"/>
      <c r="B64" s="29" t="n"/>
      <c r="C64" s="30" t="n"/>
      <c r="D64" s="32" t="n"/>
      <c r="E64" s="30" t="n"/>
      <c r="F64" s="32" t="n"/>
      <c r="G64" s="36">
        <f>IF(A64="","",IF(F64&lt;&gt;"","Received",IF(C64="","",IF(C64&lt;TODAY(),"Overdue","Upcoming"))))</f>
        <v/>
      </c>
      <c r="H64" s="6" t="n"/>
    </row>
    <row r="65">
      <c r="A65" s="29" t="n"/>
      <c r="B65" s="29" t="n"/>
      <c r="C65" s="30" t="n"/>
      <c r="D65" s="32" t="n"/>
      <c r="E65" s="30" t="n"/>
      <c r="F65" s="32" t="n"/>
      <c r="G65" s="36">
        <f>IF(A65="","",IF(F65&lt;&gt;"","Received",IF(C65="","",IF(C65&lt;TODAY(),"Overdue","Upcoming"))))</f>
        <v/>
      </c>
      <c r="H65" s="6" t="n"/>
    </row>
    <row r="66">
      <c r="A66" s="29" t="n"/>
      <c r="B66" s="29" t="n"/>
      <c r="C66" s="30" t="n"/>
      <c r="D66" s="32" t="n"/>
      <c r="E66" s="30" t="n"/>
      <c r="F66" s="32" t="n"/>
      <c r="G66" s="36">
        <f>IF(A66="","",IF(F66&lt;&gt;"","Received",IF(C66="","",IF(C66&lt;TODAY(),"Overdue","Upcoming"))))</f>
        <v/>
      </c>
      <c r="H66" s="6" t="n"/>
    </row>
    <row r="67">
      <c r="A67" s="29" t="n"/>
      <c r="B67" s="29" t="n"/>
      <c r="C67" s="30" t="n"/>
      <c r="D67" s="32" t="n"/>
      <c r="E67" s="30" t="n"/>
      <c r="F67" s="32" t="n"/>
      <c r="G67" s="36">
        <f>IF(A67="","",IF(F67&lt;&gt;"","Received",IF(C67="","",IF(C67&lt;TODAY(),"Overdue","Upcoming"))))</f>
        <v/>
      </c>
      <c r="H67" s="6" t="n"/>
    </row>
    <row r="68">
      <c r="A68" s="29" t="n"/>
      <c r="B68" s="29" t="n"/>
      <c r="C68" s="30" t="n"/>
      <c r="D68" s="32" t="n"/>
      <c r="E68" s="30" t="n"/>
      <c r="F68" s="32" t="n"/>
      <c r="G68" s="36">
        <f>IF(A68="","",IF(F68&lt;&gt;"","Received",IF(C68="","",IF(C68&lt;TODAY(),"Overdue","Upcoming"))))</f>
        <v/>
      </c>
      <c r="H68" s="6" t="n"/>
    </row>
    <row r="69">
      <c r="A69" s="29" t="n"/>
      <c r="B69" s="29" t="n"/>
      <c r="C69" s="30" t="n"/>
      <c r="D69" s="32" t="n"/>
      <c r="E69" s="30" t="n"/>
      <c r="F69" s="32" t="n"/>
      <c r="G69" s="36">
        <f>IF(A69="","",IF(F69&lt;&gt;"","Received",IF(C69="","",IF(C69&lt;TODAY(),"Overdue","Upcoming"))))</f>
        <v/>
      </c>
      <c r="H69" s="6" t="n"/>
    </row>
    <row r="70">
      <c r="A70" s="29" t="n"/>
      <c r="B70" s="29" t="n"/>
      <c r="C70" s="30" t="n"/>
      <c r="D70" s="32" t="n"/>
      <c r="E70" s="30" t="n"/>
      <c r="F70" s="32" t="n"/>
      <c r="G70" s="36">
        <f>IF(A70="","",IF(F70&lt;&gt;"","Received",IF(C70="","",IF(C70&lt;TODAY(),"Overdue","Upcoming"))))</f>
        <v/>
      </c>
      <c r="H70" s="6" t="n"/>
    </row>
    <row r="71">
      <c r="A71" s="29" t="n"/>
      <c r="B71" s="29" t="n"/>
      <c r="C71" s="30" t="n"/>
      <c r="D71" s="32" t="n"/>
      <c r="E71" s="30" t="n"/>
      <c r="F71" s="32" t="n"/>
      <c r="G71" s="36">
        <f>IF(A71="","",IF(F71&lt;&gt;"","Received",IF(C71="","",IF(C71&lt;TODAY(),"Overdue","Upcoming"))))</f>
        <v/>
      </c>
      <c r="H71" s="6" t="n"/>
    </row>
    <row r="72">
      <c r="A72" s="29" t="n"/>
      <c r="B72" s="29" t="n"/>
      <c r="C72" s="30" t="n"/>
      <c r="D72" s="32" t="n"/>
      <c r="E72" s="30" t="n"/>
      <c r="F72" s="32" t="n"/>
      <c r="G72" s="36">
        <f>IF(A72="","",IF(F72&lt;&gt;"","Received",IF(C72="","",IF(C72&lt;TODAY(),"Overdue","Upcoming"))))</f>
        <v/>
      </c>
      <c r="H72" s="6" t="n"/>
    </row>
    <row r="73">
      <c r="A73" s="29" t="n"/>
      <c r="B73" s="29" t="n"/>
      <c r="C73" s="30" t="n"/>
      <c r="D73" s="32" t="n"/>
      <c r="E73" s="30" t="n"/>
      <c r="F73" s="32" t="n"/>
      <c r="G73" s="36">
        <f>IF(A73="","",IF(F73&lt;&gt;"","Received",IF(C73="","",IF(C73&lt;TODAY(),"Overdue","Upcoming"))))</f>
        <v/>
      </c>
      <c r="H73" s="6" t="n"/>
    </row>
    <row r="74">
      <c r="A74" s="29" t="n"/>
      <c r="B74" s="29" t="n"/>
      <c r="C74" s="30" t="n"/>
      <c r="D74" s="32" t="n"/>
      <c r="E74" s="30" t="n"/>
      <c r="F74" s="32" t="n"/>
      <c r="G74" s="36">
        <f>IF(A74="","",IF(F74&lt;&gt;"","Received",IF(C74="","",IF(C74&lt;TODAY(),"Overdue","Upcoming"))))</f>
        <v/>
      </c>
      <c r="H74" s="6" t="n"/>
    </row>
    <row r="75">
      <c r="A75" s="29" t="n"/>
      <c r="B75" s="29" t="n"/>
      <c r="C75" s="30" t="n"/>
      <c r="D75" s="32" t="n"/>
      <c r="E75" s="30" t="n"/>
      <c r="F75" s="32" t="n"/>
      <c r="G75" s="36">
        <f>IF(A75="","",IF(F75&lt;&gt;"","Received",IF(C75="","",IF(C75&lt;TODAY(),"Overdue","Upcoming"))))</f>
        <v/>
      </c>
      <c r="H75" s="6" t="n"/>
    </row>
    <row r="76">
      <c r="A76" s="29" t="n"/>
      <c r="B76" s="29" t="n"/>
      <c r="C76" s="30" t="n"/>
      <c r="D76" s="32" t="n"/>
      <c r="E76" s="30" t="n"/>
      <c r="F76" s="32" t="n"/>
      <c r="G76" s="36">
        <f>IF(A76="","",IF(F76&lt;&gt;"","Received",IF(C76="","",IF(C76&lt;TODAY(),"Overdue","Upcoming"))))</f>
        <v/>
      </c>
      <c r="H76" s="6" t="n"/>
    </row>
    <row r="77">
      <c r="A77" s="29" t="n"/>
      <c r="B77" s="29" t="n"/>
      <c r="C77" s="30" t="n"/>
      <c r="D77" s="32" t="n"/>
      <c r="E77" s="30" t="n"/>
      <c r="F77" s="32" t="n"/>
      <c r="G77" s="36">
        <f>IF(A77="","",IF(F77&lt;&gt;"","Received",IF(C77="","",IF(C77&lt;TODAY(),"Overdue","Upcoming"))))</f>
        <v/>
      </c>
      <c r="H77" s="6" t="n"/>
    </row>
    <row r="78">
      <c r="A78" s="29" t="n"/>
      <c r="B78" s="29" t="n"/>
      <c r="C78" s="30" t="n"/>
      <c r="D78" s="32" t="n"/>
      <c r="E78" s="30" t="n"/>
      <c r="F78" s="32" t="n"/>
      <c r="G78" s="36">
        <f>IF(A78="","",IF(F78&lt;&gt;"","Received",IF(C78="","",IF(C78&lt;TODAY(),"Overdue","Upcoming"))))</f>
        <v/>
      </c>
      <c r="H78" s="6" t="n"/>
    </row>
    <row r="79">
      <c r="A79" s="29" t="n"/>
      <c r="B79" s="29" t="n"/>
      <c r="C79" s="30" t="n"/>
      <c r="D79" s="32" t="n"/>
      <c r="E79" s="30" t="n"/>
      <c r="F79" s="32" t="n"/>
      <c r="G79" s="36">
        <f>IF(A79="","",IF(F79&lt;&gt;"","Received",IF(C79="","",IF(C79&lt;TODAY(),"Overdue","Upcoming"))))</f>
        <v/>
      </c>
      <c r="H79" s="6" t="n"/>
    </row>
    <row r="80">
      <c r="A80" s="29" t="n"/>
      <c r="B80" s="29" t="n"/>
      <c r="C80" s="30" t="n"/>
      <c r="D80" s="32" t="n"/>
      <c r="E80" s="30" t="n"/>
      <c r="F80" s="32" t="n"/>
      <c r="G80" s="36">
        <f>IF(A80="","",IF(F80&lt;&gt;"","Received",IF(C80="","",IF(C80&lt;TODAY(),"Overdue","Upcoming"))))</f>
        <v/>
      </c>
      <c r="H80" s="6" t="n"/>
    </row>
    <row r="81">
      <c r="A81" s="29" t="n"/>
      <c r="B81" s="29" t="n"/>
      <c r="C81" s="30" t="n"/>
      <c r="D81" s="32" t="n"/>
      <c r="E81" s="30" t="n"/>
      <c r="F81" s="32" t="n"/>
      <c r="G81" s="36">
        <f>IF(A81="","",IF(F81&lt;&gt;"","Received",IF(C81="","",IF(C81&lt;TODAY(),"Overdue","Upcoming"))))</f>
        <v/>
      </c>
      <c r="H81" s="6" t="n"/>
    </row>
    <row r="82">
      <c r="A82" s="29" t="n"/>
      <c r="B82" s="29" t="n"/>
      <c r="C82" s="30" t="n"/>
      <c r="D82" s="32" t="n"/>
      <c r="E82" s="30" t="n"/>
      <c r="F82" s="32" t="n"/>
      <c r="G82" s="36">
        <f>IF(A82="","",IF(F82&lt;&gt;"","Received",IF(C82="","",IF(C82&lt;TODAY(),"Overdue","Upcoming"))))</f>
        <v/>
      </c>
      <c r="H82" s="6" t="n"/>
    </row>
    <row r="83">
      <c r="A83" s="29" t="n"/>
      <c r="B83" s="29" t="n"/>
      <c r="C83" s="30" t="n"/>
      <c r="D83" s="32" t="n"/>
      <c r="E83" s="30" t="n"/>
      <c r="F83" s="32" t="n"/>
      <c r="G83" s="36">
        <f>IF(A83="","",IF(F83&lt;&gt;"","Received",IF(C83="","",IF(C83&lt;TODAY(),"Overdue","Upcoming"))))</f>
        <v/>
      </c>
      <c r="H83" s="6" t="n"/>
    </row>
    <row r="84">
      <c r="A84" s="29" t="n"/>
      <c r="B84" s="29" t="n"/>
      <c r="C84" s="30" t="n"/>
      <c r="D84" s="32" t="n"/>
      <c r="E84" s="30" t="n"/>
      <c r="F84" s="32" t="n"/>
      <c r="G84" s="36">
        <f>IF(A84="","",IF(F84&lt;&gt;"","Received",IF(C84="","",IF(C84&lt;TODAY(),"Overdue","Upcoming"))))</f>
        <v/>
      </c>
      <c r="H84" s="6" t="n"/>
    </row>
    <row r="85">
      <c r="A85" s="29" t="n"/>
      <c r="B85" s="29" t="n"/>
      <c r="C85" s="30" t="n"/>
      <c r="D85" s="32" t="n"/>
      <c r="E85" s="30" t="n"/>
      <c r="F85" s="32" t="n"/>
      <c r="G85" s="36">
        <f>IF(A85="","",IF(F85&lt;&gt;"","Received",IF(C85="","",IF(C85&lt;TODAY(),"Overdue","Upcoming"))))</f>
        <v/>
      </c>
      <c r="H85" s="6" t="n"/>
    </row>
    <row r="86">
      <c r="A86" s="29" t="n"/>
      <c r="B86" s="29" t="n"/>
      <c r="C86" s="30" t="n"/>
      <c r="D86" s="32" t="n"/>
      <c r="E86" s="30" t="n"/>
      <c r="F86" s="32" t="n"/>
      <c r="G86" s="36">
        <f>IF(A86="","",IF(F86&lt;&gt;"","Received",IF(C86="","",IF(C86&lt;TODAY(),"Overdue","Upcoming"))))</f>
        <v/>
      </c>
      <c r="H86" s="6" t="n"/>
    </row>
    <row r="87">
      <c r="A87" s="29" t="n"/>
      <c r="B87" s="29" t="n"/>
      <c r="C87" s="30" t="n"/>
      <c r="D87" s="32" t="n"/>
      <c r="E87" s="30" t="n"/>
      <c r="F87" s="32" t="n"/>
      <c r="G87" s="36">
        <f>IF(A87="","",IF(F87&lt;&gt;"","Received",IF(C87="","",IF(C87&lt;TODAY(),"Overdue","Upcoming"))))</f>
        <v/>
      </c>
      <c r="H87" s="6" t="n"/>
    </row>
    <row r="88">
      <c r="A88" s="29" t="n"/>
      <c r="B88" s="29" t="n"/>
      <c r="C88" s="30" t="n"/>
      <c r="D88" s="32" t="n"/>
      <c r="E88" s="30" t="n"/>
      <c r="F88" s="32" t="n"/>
      <c r="G88" s="36">
        <f>IF(A88="","",IF(F88&lt;&gt;"","Received",IF(C88="","",IF(C88&lt;TODAY(),"Overdue","Upcoming"))))</f>
        <v/>
      </c>
      <c r="H88" s="6" t="n"/>
    </row>
    <row r="89">
      <c r="A89" s="29" t="n"/>
      <c r="B89" s="29" t="n"/>
      <c r="C89" s="30" t="n"/>
      <c r="D89" s="32" t="n"/>
      <c r="E89" s="30" t="n"/>
      <c r="F89" s="32" t="n"/>
      <c r="G89" s="36">
        <f>IF(A89="","",IF(F89&lt;&gt;"","Received",IF(C89="","",IF(C89&lt;TODAY(),"Overdue","Upcoming"))))</f>
        <v/>
      </c>
      <c r="H89" s="6" t="n"/>
    </row>
    <row r="90">
      <c r="A90" s="29" t="n"/>
      <c r="B90" s="29" t="n"/>
      <c r="C90" s="30" t="n"/>
      <c r="D90" s="32" t="n"/>
      <c r="E90" s="30" t="n"/>
      <c r="F90" s="32" t="n"/>
      <c r="G90" s="36">
        <f>IF(A90="","",IF(F90&lt;&gt;"","Received",IF(C90="","",IF(C90&lt;TODAY(),"Overdue","Upcoming"))))</f>
        <v/>
      </c>
      <c r="H90" s="6" t="n"/>
    </row>
    <row r="91">
      <c r="A91" s="29" t="n"/>
      <c r="B91" s="29" t="n"/>
      <c r="C91" s="30" t="n"/>
      <c r="D91" s="32" t="n"/>
      <c r="E91" s="30" t="n"/>
      <c r="F91" s="32" t="n"/>
      <c r="G91" s="36">
        <f>IF(A91="","",IF(F91&lt;&gt;"","Received",IF(C91="","",IF(C91&lt;TODAY(),"Overdue","Upcoming"))))</f>
        <v/>
      </c>
      <c r="H91" s="6" t="n"/>
    </row>
    <row r="92">
      <c r="A92" s="29" t="n"/>
      <c r="B92" s="29" t="n"/>
      <c r="C92" s="30" t="n"/>
      <c r="D92" s="32" t="n"/>
      <c r="E92" s="30" t="n"/>
      <c r="F92" s="32" t="n"/>
      <c r="G92" s="36">
        <f>IF(A92="","",IF(F92&lt;&gt;"","Received",IF(C92="","",IF(C92&lt;TODAY(),"Overdue","Upcoming"))))</f>
        <v/>
      </c>
      <c r="H92" s="6" t="n"/>
    </row>
    <row r="93">
      <c r="A93" s="29" t="n"/>
      <c r="B93" s="29" t="n"/>
      <c r="C93" s="30" t="n"/>
      <c r="D93" s="32" t="n"/>
      <c r="E93" s="30" t="n"/>
      <c r="F93" s="32" t="n"/>
      <c r="G93" s="36">
        <f>IF(A93="","",IF(F93&lt;&gt;"","Received",IF(C93="","",IF(C93&lt;TODAY(),"Overdue","Upcoming"))))</f>
        <v/>
      </c>
      <c r="H93" s="6" t="n"/>
    </row>
    <row r="94">
      <c r="A94" s="29" t="n"/>
      <c r="B94" s="29" t="n"/>
      <c r="C94" s="30" t="n"/>
      <c r="D94" s="32" t="n"/>
      <c r="E94" s="30" t="n"/>
      <c r="F94" s="32" t="n"/>
      <c r="G94" s="36">
        <f>IF(A94="","",IF(F94&lt;&gt;"","Received",IF(C94="","",IF(C94&lt;TODAY(),"Overdue","Upcoming"))))</f>
        <v/>
      </c>
      <c r="H94" s="6" t="n"/>
    </row>
    <row r="95">
      <c r="A95" s="29" t="n"/>
      <c r="B95" s="29" t="n"/>
      <c r="C95" s="30" t="n"/>
      <c r="D95" s="32" t="n"/>
      <c r="E95" s="30" t="n"/>
      <c r="F95" s="32" t="n"/>
      <c r="G95" s="36">
        <f>IF(A95="","",IF(F95&lt;&gt;"","Received",IF(C95="","",IF(C95&lt;TODAY(),"Overdue","Upcoming"))))</f>
        <v/>
      </c>
      <c r="H95" s="6" t="n"/>
    </row>
    <row r="96">
      <c r="A96" s="29" t="n"/>
      <c r="B96" s="29" t="n"/>
      <c r="C96" s="30" t="n"/>
      <c r="D96" s="32" t="n"/>
      <c r="E96" s="30" t="n"/>
      <c r="F96" s="32" t="n"/>
      <c r="G96" s="36">
        <f>IF(A96="","",IF(F96&lt;&gt;"","Received",IF(C96="","",IF(C96&lt;TODAY(),"Overdue","Upcoming"))))</f>
        <v/>
      </c>
      <c r="H96" s="6" t="n"/>
    </row>
    <row r="97">
      <c r="A97" s="29" t="n"/>
      <c r="B97" s="29" t="n"/>
      <c r="C97" s="30" t="n"/>
      <c r="D97" s="32" t="n"/>
      <c r="E97" s="30" t="n"/>
      <c r="F97" s="32" t="n"/>
      <c r="G97" s="36">
        <f>IF(A97="","",IF(F97&lt;&gt;"","Received",IF(C97="","",IF(C97&lt;TODAY(),"Overdue","Upcoming"))))</f>
        <v/>
      </c>
      <c r="H97" s="6" t="n"/>
    </row>
    <row r="98">
      <c r="A98" s="29" t="n"/>
      <c r="B98" s="29" t="n"/>
      <c r="C98" s="30" t="n"/>
      <c r="D98" s="32" t="n"/>
      <c r="E98" s="30" t="n"/>
      <c r="F98" s="32" t="n"/>
      <c r="G98" s="36">
        <f>IF(A98="","",IF(F98&lt;&gt;"","Received",IF(C98="","",IF(C98&lt;TODAY(),"Overdue","Upcoming"))))</f>
        <v/>
      </c>
      <c r="H98" s="6" t="n"/>
    </row>
    <row r="99">
      <c r="A99" s="29" t="n"/>
      <c r="B99" s="29" t="n"/>
      <c r="C99" s="30" t="n"/>
      <c r="D99" s="32" t="n"/>
      <c r="E99" s="30" t="n"/>
      <c r="F99" s="32" t="n"/>
      <c r="G99" s="36">
        <f>IF(A99="","",IF(F99&lt;&gt;"","Received",IF(C99="","",IF(C99&lt;TODAY(),"Overdue","Upcoming"))))</f>
        <v/>
      </c>
      <c r="H99" s="6" t="n"/>
    </row>
    <row r="100">
      <c r="A100" s="29" t="n"/>
      <c r="B100" s="29" t="n"/>
      <c r="C100" s="30" t="n"/>
      <c r="D100" s="32" t="n"/>
      <c r="E100" s="30" t="n"/>
      <c r="F100" s="32" t="n"/>
      <c r="G100" s="36">
        <f>IF(A100="","",IF(F100&lt;&gt;"","Received",IF(C100="","",IF(C100&lt;TODAY(),"Overdue","Upcoming"))))</f>
        <v/>
      </c>
      <c r="H100" s="6" t="n"/>
    </row>
    <row r="101">
      <c r="A101" s="29" t="n"/>
      <c r="B101" s="29" t="n"/>
      <c r="C101" s="30" t="n"/>
      <c r="D101" s="32" t="n"/>
      <c r="E101" s="30" t="n"/>
      <c r="F101" s="32" t="n"/>
      <c r="G101" s="36">
        <f>IF(A101="","",IF(F101&lt;&gt;"","Received",IF(C101="","",IF(C101&lt;TODAY(),"Overdue","Upcoming"))))</f>
        <v/>
      </c>
      <c r="H101" s="6" t="n"/>
    </row>
    <row r="102">
      <c r="A102" s="29" t="n"/>
      <c r="B102" s="29" t="n"/>
      <c r="C102" s="30" t="n"/>
      <c r="D102" s="32" t="n"/>
      <c r="E102" s="30" t="n"/>
      <c r="F102" s="32" t="n"/>
      <c r="G102" s="36">
        <f>IF(A102="","",IF(F102&lt;&gt;"","Received",IF(C102="","",IF(C102&lt;TODAY(),"Overdue","Upcoming"))))</f>
        <v/>
      </c>
      <c r="H102" s="6" t="n"/>
    </row>
    <row r="103">
      <c r="A103" s="29" t="n"/>
      <c r="B103" s="29" t="n"/>
      <c r="C103" s="30" t="n"/>
      <c r="D103" s="32" t="n"/>
      <c r="E103" s="30" t="n"/>
      <c r="F103" s="32" t="n"/>
      <c r="G103" s="36">
        <f>IF(A103="","",IF(F103&lt;&gt;"","Received",IF(C103="","",IF(C103&lt;TODAY(),"Overdue","Upcoming"))))</f>
        <v/>
      </c>
      <c r="H103" s="6" t="n"/>
    </row>
    <row r="104">
      <c r="A104" s="29" t="n"/>
      <c r="B104" s="29" t="n"/>
      <c r="C104" s="30" t="n"/>
      <c r="D104" s="32" t="n"/>
      <c r="E104" s="30" t="n"/>
      <c r="F104" s="32" t="n"/>
      <c r="G104" s="36">
        <f>IF(A104="","",IF(F104&lt;&gt;"","Received",IF(C104="","",IF(C104&lt;TODAY(),"Overdue","Upcoming"))))</f>
        <v/>
      </c>
      <c r="H104" s="6" t="n"/>
    </row>
    <row r="105">
      <c r="A105" s="29" t="n"/>
      <c r="B105" s="29" t="n"/>
      <c r="C105" s="30" t="n"/>
      <c r="D105" s="32" t="n"/>
      <c r="E105" s="30" t="n"/>
      <c r="F105" s="32" t="n"/>
      <c r="G105" s="36">
        <f>IF(A105="","",IF(F105&lt;&gt;"","Received",IF(C105="","",IF(C105&lt;TODAY(),"Overdue","Upcoming"))))</f>
        <v/>
      </c>
      <c r="H105" s="6" t="n"/>
    </row>
    <row r="106">
      <c r="A106" s="29" t="n"/>
      <c r="B106" s="29" t="n"/>
      <c r="C106" s="30" t="n"/>
      <c r="D106" s="32" t="n"/>
      <c r="E106" s="30" t="n"/>
      <c r="F106" s="32" t="n"/>
      <c r="G106" s="36">
        <f>IF(A106="","",IF(F106&lt;&gt;"","Received",IF(C106="","",IF(C106&lt;TODAY(),"Overdue","Upcoming"))))</f>
        <v/>
      </c>
      <c r="H106" s="6" t="n"/>
    </row>
    <row r="107">
      <c r="A107" s="29" t="n"/>
      <c r="B107" s="29" t="n"/>
      <c r="C107" s="30" t="n"/>
      <c r="D107" s="32" t="n"/>
      <c r="E107" s="30" t="n"/>
      <c r="F107" s="32" t="n"/>
      <c r="G107" s="36">
        <f>IF(A107="","",IF(F107&lt;&gt;"","Received",IF(C107="","",IF(C107&lt;TODAY(),"Overdue","Upcoming"))))</f>
        <v/>
      </c>
      <c r="H107" s="6" t="n"/>
    </row>
    <row r="108">
      <c r="A108" s="29" t="n"/>
      <c r="B108" s="29" t="n"/>
      <c r="C108" s="30" t="n"/>
      <c r="D108" s="32" t="n"/>
      <c r="E108" s="30" t="n"/>
      <c r="F108" s="32" t="n"/>
      <c r="G108" s="36">
        <f>IF(A108="","",IF(F108&lt;&gt;"","Received",IF(C108="","",IF(C108&lt;TODAY(),"Overdue","Upcoming"))))</f>
        <v/>
      </c>
      <c r="H108" s="6" t="n"/>
    </row>
    <row r="109">
      <c r="A109" s="29" t="n"/>
      <c r="B109" s="29" t="n"/>
      <c r="C109" s="30" t="n"/>
      <c r="D109" s="32" t="n"/>
      <c r="E109" s="30" t="n"/>
      <c r="F109" s="32" t="n"/>
      <c r="G109" s="36">
        <f>IF(A109="","",IF(F109&lt;&gt;"","Received",IF(C109="","",IF(C109&lt;TODAY(),"Overdue","Upcoming"))))</f>
        <v/>
      </c>
      <c r="H109" s="6" t="n"/>
    </row>
    <row r="110">
      <c r="A110" s="29" t="n"/>
      <c r="B110" s="29" t="n"/>
      <c r="C110" s="30" t="n"/>
      <c r="D110" s="32" t="n"/>
      <c r="E110" s="30" t="n"/>
      <c r="F110" s="32" t="n"/>
      <c r="G110" s="36">
        <f>IF(A110="","",IF(F110&lt;&gt;"","Received",IF(C110="","",IF(C110&lt;TODAY(),"Overdue","Upcoming"))))</f>
        <v/>
      </c>
      <c r="H110" s="6" t="n"/>
    </row>
    <row r="111">
      <c r="A111" s="29" t="n"/>
      <c r="B111" s="29" t="n"/>
      <c r="C111" s="30" t="n"/>
      <c r="D111" s="32" t="n"/>
      <c r="E111" s="30" t="n"/>
      <c r="F111" s="32" t="n"/>
      <c r="G111" s="36">
        <f>IF(A111="","",IF(F111&lt;&gt;"","Received",IF(C111="","",IF(C111&lt;TODAY(),"Overdue","Upcoming"))))</f>
        <v/>
      </c>
      <c r="H111" s="6" t="n"/>
    </row>
    <row r="112">
      <c r="A112" s="29" t="n"/>
      <c r="B112" s="29" t="n"/>
      <c r="C112" s="30" t="n"/>
      <c r="D112" s="32" t="n"/>
      <c r="E112" s="30" t="n"/>
      <c r="F112" s="32" t="n"/>
      <c r="G112" s="36">
        <f>IF(A112="","",IF(F112&lt;&gt;"","Received",IF(C112="","",IF(C112&lt;TODAY(),"Overdue","Upcoming"))))</f>
        <v/>
      </c>
      <c r="H112" s="6" t="n"/>
    </row>
    <row r="113">
      <c r="A113" s="29" t="n"/>
      <c r="B113" s="29" t="n"/>
      <c r="C113" s="30" t="n"/>
      <c r="D113" s="32" t="n"/>
      <c r="E113" s="30" t="n"/>
      <c r="F113" s="32" t="n"/>
      <c r="G113" s="36">
        <f>IF(A113="","",IF(F113&lt;&gt;"","Received",IF(C113="","",IF(C113&lt;TODAY(),"Overdue","Upcoming"))))</f>
        <v/>
      </c>
      <c r="H113" s="6" t="n"/>
    </row>
    <row r="114">
      <c r="A114" s="29" t="n"/>
      <c r="B114" s="29" t="n"/>
      <c r="C114" s="30" t="n"/>
      <c r="D114" s="32" t="n"/>
      <c r="E114" s="30" t="n"/>
      <c r="F114" s="32" t="n"/>
      <c r="G114" s="36">
        <f>IF(A114="","",IF(F114&lt;&gt;"","Received",IF(C114="","",IF(C114&lt;TODAY(),"Overdue","Upcoming"))))</f>
        <v/>
      </c>
      <c r="H114" s="6" t="n"/>
    </row>
    <row r="115">
      <c r="A115" s="29" t="n"/>
      <c r="B115" s="29" t="n"/>
      <c r="C115" s="30" t="n"/>
      <c r="D115" s="32" t="n"/>
      <c r="E115" s="30" t="n"/>
      <c r="F115" s="32" t="n"/>
      <c r="G115" s="36">
        <f>IF(A115="","",IF(F115&lt;&gt;"","Received",IF(C115="","",IF(C115&lt;TODAY(),"Overdue","Upcoming"))))</f>
        <v/>
      </c>
      <c r="H115" s="6" t="n"/>
    </row>
    <row r="116">
      <c r="A116" s="29" t="n"/>
      <c r="B116" s="29" t="n"/>
      <c r="C116" s="30" t="n"/>
      <c r="D116" s="32" t="n"/>
      <c r="E116" s="30" t="n"/>
      <c r="F116" s="32" t="n"/>
      <c r="G116" s="36">
        <f>IF(A116="","",IF(F116&lt;&gt;"","Received",IF(C116="","",IF(C116&lt;TODAY(),"Overdue","Upcoming"))))</f>
        <v/>
      </c>
      <c r="H116" s="6" t="n"/>
    </row>
    <row r="117">
      <c r="A117" s="29" t="n"/>
      <c r="B117" s="29" t="n"/>
      <c r="C117" s="30" t="n"/>
      <c r="D117" s="32" t="n"/>
      <c r="E117" s="30" t="n"/>
      <c r="F117" s="32" t="n"/>
      <c r="G117" s="36">
        <f>IF(A117="","",IF(F117&lt;&gt;"","Received",IF(C117="","",IF(C117&lt;TODAY(),"Overdue","Upcoming"))))</f>
        <v/>
      </c>
      <c r="H117" s="6" t="n"/>
    </row>
    <row r="118">
      <c r="A118" s="29" t="n"/>
      <c r="B118" s="29" t="n"/>
      <c r="C118" s="30" t="n"/>
      <c r="D118" s="32" t="n"/>
      <c r="E118" s="30" t="n"/>
      <c r="F118" s="32" t="n"/>
      <c r="G118" s="36">
        <f>IF(A118="","",IF(F118&lt;&gt;"","Received",IF(C118="","",IF(C118&lt;TODAY(),"Overdue","Upcoming"))))</f>
        <v/>
      </c>
      <c r="H118" s="6" t="n"/>
    </row>
    <row r="119">
      <c r="A119" s="29" t="n"/>
      <c r="B119" s="29" t="n"/>
      <c r="C119" s="30" t="n"/>
      <c r="D119" s="32" t="n"/>
      <c r="E119" s="30" t="n"/>
      <c r="F119" s="32" t="n"/>
      <c r="G119" s="36">
        <f>IF(A119="","",IF(F119&lt;&gt;"","Received",IF(C119="","",IF(C119&lt;TODAY(),"Overdue","Upcoming"))))</f>
        <v/>
      </c>
      <c r="H119" s="6" t="n"/>
    </row>
    <row r="120">
      <c r="A120" s="29" t="n"/>
      <c r="B120" s="29" t="n"/>
      <c r="C120" s="30" t="n"/>
      <c r="D120" s="32" t="n"/>
      <c r="E120" s="30" t="n"/>
      <c r="F120" s="32" t="n"/>
      <c r="G120" s="36">
        <f>IF(A120="","",IF(F120&lt;&gt;"","Received",IF(C120="","",IF(C120&lt;TODAY(),"Overdue","Upcoming"))))</f>
        <v/>
      </c>
      <c r="H120" s="6" t="n"/>
    </row>
    <row r="121">
      <c r="A121" s="29" t="n"/>
      <c r="B121" s="29" t="n"/>
      <c r="C121" s="30" t="n"/>
      <c r="D121" s="32" t="n"/>
      <c r="E121" s="30" t="n"/>
      <c r="F121" s="32" t="n"/>
      <c r="G121" s="36">
        <f>IF(A121="","",IF(F121&lt;&gt;"","Received",IF(C121="","",IF(C121&lt;TODAY(),"Overdue","Upcoming"))))</f>
        <v/>
      </c>
      <c r="H121" s="6" t="n"/>
    </row>
    <row r="122">
      <c r="A122" s="29" t="n"/>
      <c r="B122" s="29" t="n"/>
      <c r="C122" s="30" t="n"/>
      <c r="D122" s="32" t="n"/>
      <c r="E122" s="30" t="n"/>
      <c r="F122" s="32" t="n"/>
      <c r="G122" s="36">
        <f>IF(A122="","",IF(F122&lt;&gt;"","Received",IF(C122="","",IF(C122&lt;TODAY(),"Overdue","Upcoming"))))</f>
        <v/>
      </c>
      <c r="H122" s="6" t="n"/>
    </row>
    <row r="123">
      <c r="A123" s="29" t="n"/>
      <c r="B123" s="29" t="n"/>
      <c r="C123" s="30" t="n"/>
      <c r="D123" s="32" t="n"/>
      <c r="E123" s="30" t="n"/>
      <c r="F123" s="32" t="n"/>
      <c r="G123" s="36">
        <f>IF(A123="","",IF(F123&lt;&gt;"","Received",IF(C123="","",IF(C123&lt;TODAY(),"Overdue","Upcoming"))))</f>
        <v/>
      </c>
      <c r="H123" s="6" t="n"/>
    </row>
    <row r="124">
      <c r="A124" s="29" t="n"/>
      <c r="B124" s="29" t="n"/>
      <c r="C124" s="30" t="n"/>
      <c r="D124" s="32" t="n"/>
      <c r="E124" s="30" t="n"/>
      <c r="F124" s="32" t="n"/>
      <c r="G124" s="36">
        <f>IF(A124="","",IF(F124&lt;&gt;"","Received",IF(C124="","",IF(C124&lt;TODAY(),"Overdue","Upcoming"))))</f>
        <v/>
      </c>
      <c r="H124" s="6" t="n"/>
    </row>
    <row r="125">
      <c r="A125" s="29" t="n"/>
      <c r="B125" s="29" t="n"/>
      <c r="C125" s="30" t="n"/>
      <c r="D125" s="32" t="n"/>
      <c r="E125" s="30" t="n"/>
      <c r="F125" s="32" t="n"/>
      <c r="G125" s="36">
        <f>IF(A125="","",IF(F125&lt;&gt;"","Received",IF(C125="","",IF(C125&lt;TODAY(),"Overdue","Upcoming"))))</f>
        <v/>
      </c>
      <c r="H125" s="6" t="n"/>
    </row>
    <row r="126">
      <c r="A126" s="29" t="n"/>
      <c r="B126" s="29" t="n"/>
      <c r="C126" s="30" t="n"/>
      <c r="D126" s="32" t="n"/>
      <c r="E126" s="30" t="n"/>
      <c r="F126" s="32" t="n"/>
      <c r="G126" s="36">
        <f>IF(A126="","",IF(F126&lt;&gt;"","Received",IF(C126="","",IF(C126&lt;TODAY(),"Overdue","Upcoming"))))</f>
        <v/>
      </c>
      <c r="H126" s="6" t="n"/>
    </row>
    <row r="127">
      <c r="A127" s="29" t="n"/>
      <c r="B127" s="29" t="n"/>
      <c r="C127" s="30" t="n"/>
      <c r="D127" s="32" t="n"/>
      <c r="E127" s="30" t="n"/>
      <c r="F127" s="32" t="n"/>
      <c r="G127" s="36">
        <f>IF(A127="","",IF(F127&lt;&gt;"","Received",IF(C127="","",IF(C127&lt;TODAY(),"Overdue","Upcoming"))))</f>
        <v/>
      </c>
      <c r="H127" s="6" t="n"/>
    </row>
    <row r="128">
      <c r="A128" s="29" t="n"/>
      <c r="B128" s="29" t="n"/>
      <c r="C128" s="30" t="n"/>
      <c r="D128" s="32" t="n"/>
      <c r="E128" s="30" t="n"/>
      <c r="F128" s="32" t="n"/>
      <c r="G128" s="36">
        <f>IF(A128="","",IF(F128&lt;&gt;"","Received",IF(C128="","",IF(C128&lt;TODAY(),"Overdue","Upcoming"))))</f>
        <v/>
      </c>
      <c r="H128" s="6" t="n"/>
    </row>
    <row r="129">
      <c r="A129" s="29" t="n"/>
      <c r="B129" s="29" t="n"/>
      <c r="C129" s="30" t="n"/>
      <c r="D129" s="32" t="n"/>
      <c r="E129" s="30" t="n"/>
      <c r="F129" s="32" t="n"/>
      <c r="G129" s="36">
        <f>IF(A129="","",IF(F129&lt;&gt;"","Received",IF(C129="","",IF(C129&lt;TODAY(),"Overdue","Upcoming"))))</f>
        <v/>
      </c>
      <c r="H129" s="6" t="n"/>
    </row>
    <row r="130">
      <c r="A130" s="29" t="n"/>
      <c r="B130" s="29" t="n"/>
      <c r="C130" s="30" t="n"/>
      <c r="D130" s="32" t="n"/>
      <c r="E130" s="30" t="n"/>
      <c r="F130" s="32" t="n"/>
      <c r="G130" s="36">
        <f>IF(A130="","",IF(F130&lt;&gt;"","Received",IF(C130="","",IF(C130&lt;TODAY(),"Overdue","Upcoming"))))</f>
        <v/>
      </c>
      <c r="H130" s="6" t="n"/>
    </row>
    <row r="131">
      <c r="A131" s="29" t="n"/>
      <c r="B131" s="29" t="n"/>
      <c r="C131" s="30" t="n"/>
      <c r="D131" s="32" t="n"/>
      <c r="E131" s="30" t="n"/>
      <c r="F131" s="32" t="n"/>
      <c r="G131" s="36">
        <f>IF(A131="","",IF(F131&lt;&gt;"","Received",IF(C131="","",IF(C131&lt;TODAY(),"Overdue","Upcoming"))))</f>
        <v/>
      </c>
      <c r="H131" s="6" t="n"/>
    </row>
    <row r="132">
      <c r="A132" s="29" t="n"/>
      <c r="B132" s="29" t="n"/>
      <c r="C132" s="30" t="n"/>
      <c r="D132" s="32" t="n"/>
      <c r="E132" s="30" t="n"/>
      <c r="F132" s="32" t="n"/>
      <c r="G132" s="36">
        <f>IF(A132="","",IF(F132&lt;&gt;"","Received",IF(C132="","",IF(C132&lt;TODAY(),"Overdue","Upcoming"))))</f>
        <v/>
      </c>
      <c r="H132" s="6" t="n"/>
    </row>
    <row r="133">
      <c r="A133" s="29" t="n"/>
      <c r="B133" s="29" t="n"/>
      <c r="C133" s="30" t="n"/>
      <c r="D133" s="32" t="n"/>
      <c r="E133" s="30" t="n"/>
      <c r="F133" s="32" t="n"/>
      <c r="G133" s="36">
        <f>IF(A133="","",IF(F133&lt;&gt;"","Received",IF(C133="","",IF(C133&lt;TODAY(),"Overdue","Upcoming"))))</f>
        <v/>
      </c>
      <c r="H133" s="6" t="n"/>
    </row>
    <row r="134">
      <c r="A134" s="29" t="n"/>
      <c r="B134" s="29" t="n"/>
      <c r="C134" s="30" t="n"/>
      <c r="D134" s="32" t="n"/>
      <c r="E134" s="30" t="n"/>
      <c r="F134" s="32" t="n"/>
      <c r="G134" s="36">
        <f>IF(A134="","",IF(F134&lt;&gt;"","Received",IF(C134="","",IF(C134&lt;TODAY(),"Overdue","Upcoming"))))</f>
        <v/>
      </c>
      <c r="H134" s="6" t="n"/>
    </row>
    <row r="135">
      <c r="A135" s="29" t="n"/>
      <c r="B135" s="29" t="n"/>
      <c r="C135" s="30" t="n"/>
      <c r="D135" s="32" t="n"/>
      <c r="E135" s="30" t="n"/>
      <c r="F135" s="32" t="n"/>
      <c r="G135" s="36">
        <f>IF(A135="","",IF(F135&lt;&gt;"","Received",IF(C135="","",IF(C135&lt;TODAY(),"Overdue","Upcoming"))))</f>
        <v/>
      </c>
      <c r="H135" s="6" t="n"/>
    </row>
    <row r="136">
      <c r="A136" s="29" t="n"/>
      <c r="B136" s="29" t="n"/>
      <c r="C136" s="30" t="n"/>
      <c r="D136" s="32" t="n"/>
      <c r="E136" s="30" t="n"/>
      <c r="F136" s="32" t="n"/>
      <c r="G136" s="36">
        <f>IF(A136="","",IF(F136&lt;&gt;"","Received",IF(C136="","",IF(C136&lt;TODAY(),"Overdue","Upcoming"))))</f>
        <v/>
      </c>
      <c r="H136" s="6" t="n"/>
    </row>
    <row r="137">
      <c r="A137" s="29" t="n"/>
      <c r="B137" s="29" t="n"/>
      <c r="C137" s="30" t="n"/>
      <c r="D137" s="32" t="n"/>
      <c r="E137" s="30" t="n"/>
      <c r="F137" s="32" t="n"/>
      <c r="G137" s="36">
        <f>IF(A137="","",IF(F137&lt;&gt;"","Received",IF(C137="","",IF(C137&lt;TODAY(),"Overdue","Upcoming"))))</f>
        <v/>
      </c>
      <c r="H137" s="6" t="n"/>
    </row>
    <row r="138">
      <c r="A138" s="29" t="n"/>
      <c r="B138" s="29" t="n"/>
      <c r="C138" s="30" t="n"/>
      <c r="D138" s="32" t="n"/>
      <c r="E138" s="30" t="n"/>
      <c r="F138" s="32" t="n"/>
      <c r="G138" s="36">
        <f>IF(A138="","",IF(F138&lt;&gt;"","Received",IF(C138="","",IF(C138&lt;TODAY(),"Overdue","Upcoming"))))</f>
        <v/>
      </c>
      <c r="H138" s="6" t="n"/>
    </row>
    <row r="139">
      <c r="A139" s="29" t="n"/>
      <c r="B139" s="29" t="n"/>
      <c r="C139" s="30" t="n"/>
      <c r="D139" s="32" t="n"/>
      <c r="E139" s="30" t="n"/>
      <c r="F139" s="32" t="n"/>
      <c r="G139" s="36">
        <f>IF(A139="","",IF(F139&lt;&gt;"","Received",IF(C139="","",IF(C139&lt;TODAY(),"Overdue","Upcoming"))))</f>
        <v/>
      </c>
      <c r="H139" s="6" t="n"/>
    </row>
    <row r="140">
      <c r="A140" s="29" t="n"/>
      <c r="B140" s="29" t="n"/>
      <c r="C140" s="30" t="n"/>
      <c r="D140" s="32" t="n"/>
      <c r="E140" s="30" t="n"/>
      <c r="F140" s="32" t="n"/>
      <c r="G140" s="36">
        <f>IF(A140="","",IF(F140&lt;&gt;"","Received",IF(C140="","",IF(C140&lt;TODAY(),"Overdue","Upcoming"))))</f>
        <v/>
      </c>
      <c r="H140" s="6" t="n"/>
    </row>
    <row r="141">
      <c r="A141" s="29" t="n"/>
      <c r="B141" s="29" t="n"/>
      <c r="C141" s="30" t="n"/>
      <c r="D141" s="32" t="n"/>
      <c r="E141" s="30" t="n"/>
      <c r="F141" s="32" t="n"/>
      <c r="G141" s="36">
        <f>IF(A141="","",IF(F141&lt;&gt;"","Received",IF(C141="","",IF(C141&lt;TODAY(),"Overdue","Upcoming"))))</f>
        <v/>
      </c>
      <c r="H141" s="6" t="n"/>
    </row>
    <row r="142">
      <c r="A142" s="29" t="n"/>
      <c r="B142" s="29" t="n"/>
      <c r="C142" s="30" t="n"/>
      <c r="D142" s="32" t="n"/>
      <c r="E142" s="30" t="n"/>
      <c r="F142" s="32" t="n"/>
      <c r="G142" s="36">
        <f>IF(A142="","",IF(F142&lt;&gt;"","Received",IF(C142="","",IF(C142&lt;TODAY(),"Overdue","Upcoming"))))</f>
        <v/>
      </c>
      <c r="H142" s="6" t="n"/>
    </row>
    <row r="143">
      <c r="A143" s="29" t="n"/>
      <c r="B143" s="29" t="n"/>
      <c r="C143" s="30" t="n"/>
      <c r="D143" s="32" t="n"/>
      <c r="E143" s="30" t="n"/>
      <c r="F143" s="32" t="n"/>
      <c r="G143" s="36">
        <f>IF(A143="","",IF(F143&lt;&gt;"","Received",IF(C143="","",IF(C143&lt;TODAY(),"Overdue","Upcoming"))))</f>
        <v/>
      </c>
      <c r="H143" s="6" t="n"/>
    </row>
    <row r="144">
      <c r="A144" s="29" t="n"/>
      <c r="B144" s="29" t="n"/>
      <c r="C144" s="30" t="n"/>
      <c r="D144" s="32" t="n"/>
      <c r="E144" s="30" t="n"/>
      <c r="F144" s="32" t="n"/>
      <c r="G144" s="36">
        <f>IF(A144="","",IF(F144&lt;&gt;"","Received",IF(C144="","",IF(C144&lt;TODAY(),"Overdue","Upcoming"))))</f>
        <v/>
      </c>
      <c r="H144" s="6" t="n"/>
    </row>
    <row r="145">
      <c r="A145" s="29" t="n"/>
      <c r="B145" s="29" t="n"/>
      <c r="C145" s="30" t="n"/>
      <c r="D145" s="32" t="n"/>
      <c r="E145" s="30" t="n"/>
      <c r="F145" s="32" t="n"/>
      <c r="G145" s="36">
        <f>IF(A145="","",IF(F145&lt;&gt;"","Received",IF(C145="","",IF(C145&lt;TODAY(),"Overdue","Upcoming"))))</f>
        <v/>
      </c>
      <c r="H145" s="6" t="n"/>
    </row>
    <row r="146">
      <c r="A146" s="29" t="n"/>
      <c r="B146" s="29" t="n"/>
      <c r="C146" s="30" t="n"/>
      <c r="D146" s="32" t="n"/>
      <c r="E146" s="30" t="n"/>
      <c r="F146" s="32" t="n"/>
      <c r="G146" s="36">
        <f>IF(A146="","",IF(F146&lt;&gt;"","Received",IF(C146="","",IF(C146&lt;TODAY(),"Overdue","Upcoming"))))</f>
        <v/>
      </c>
      <c r="H146" s="6" t="n"/>
    </row>
    <row r="147">
      <c r="A147" s="29" t="n"/>
      <c r="B147" s="29" t="n"/>
      <c r="C147" s="30" t="n"/>
      <c r="D147" s="32" t="n"/>
      <c r="E147" s="30" t="n"/>
      <c r="F147" s="32" t="n"/>
      <c r="G147" s="36">
        <f>IF(A147="","",IF(F147&lt;&gt;"","Received",IF(C147="","",IF(C147&lt;TODAY(),"Overdue","Upcoming"))))</f>
        <v/>
      </c>
      <c r="H147" s="6" t="n"/>
    </row>
    <row r="148">
      <c r="A148" s="29" t="n"/>
      <c r="B148" s="29" t="n"/>
      <c r="C148" s="30" t="n"/>
      <c r="D148" s="32" t="n"/>
      <c r="E148" s="30" t="n"/>
      <c r="F148" s="32" t="n"/>
      <c r="G148" s="36">
        <f>IF(A148="","",IF(F148&lt;&gt;"","Received",IF(C148="","",IF(C148&lt;TODAY(),"Overdue","Upcoming"))))</f>
        <v/>
      </c>
      <c r="H148" s="6" t="n"/>
    </row>
    <row r="149">
      <c r="A149" s="29" t="n"/>
      <c r="B149" s="29" t="n"/>
      <c r="C149" s="30" t="n"/>
      <c r="D149" s="32" t="n"/>
      <c r="E149" s="30" t="n"/>
      <c r="F149" s="32" t="n"/>
      <c r="G149" s="36">
        <f>IF(A149="","",IF(F149&lt;&gt;"","Received",IF(C149="","",IF(C149&lt;TODAY(),"Overdue","Upcoming"))))</f>
        <v/>
      </c>
      <c r="H149" s="6" t="n"/>
    </row>
    <row r="150">
      <c r="A150" s="29" t="n"/>
      <c r="B150" s="29" t="n"/>
      <c r="C150" s="30" t="n"/>
      <c r="D150" s="32" t="n"/>
      <c r="E150" s="30" t="n"/>
      <c r="F150" s="32" t="n"/>
      <c r="G150" s="36">
        <f>IF(A150="","",IF(F150&lt;&gt;"","Received",IF(C150="","",IF(C150&lt;TODAY(),"Overdue","Upcoming"))))</f>
        <v/>
      </c>
      <c r="H150" s="6" t="n"/>
    </row>
    <row r="151">
      <c r="A151" s="29" t="n"/>
      <c r="B151" s="29" t="n"/>
      <c r="C151" s="30" t="n"/>
      <c r="D151" s="32" t="n"/>
      <c r="E151" s="30" t="n"/>
      <c r="F151" s="32" t="n"/>
      <c r="G151" s="36">
        <f>IF(A151="","",IF(F151&lt;&gt;"","Received",IF(C151="","",IF(C151&lt;TODAY(),"Overdue","Upcoming"))))</f>
        <v/>
      </c>
      <c r="H151" s="6" t="n"/>
    </row>
    <row r="152">
      <c r="A152" s="29" t="n"/>
      <c r="B152" s="29" t="n"/>
      <c r="C152" s="30" t="n"/>
      <c r="D152" s="32" t="n"/>
      <c r="E152" s="30" t="n"/>
      <c r="F152" s="32" t="n"/>
      <c r="G152" s="36">
        <f>IF(A152="","",IF(F152&lt;&gt;"","Received",IF(C152="","",IF(C152&lt;TODAY(),"Overdue","Upcoming"))))</f>
        <v/>
      </c>
      <c r="H152" s="6" t="n"/>
    </row>
    <row r="153">
      <c r="A153" s="29" t="n"/>
      <c r="B153" s="29" t="n"/>
      <c r="C153" s="30" t="n"/>
      <c r="D153" s="32" t="n"/>
      <c r="E153" s="30" t="n"/>
      <c r="F153" s="32" t="n"/>
      <c r="G153" s="36">
        <f>IF(A153="","",IF(F153&lt;&gt;"","Received",IF(C153="","",IF(C153&lt;TODAY(),"Overdue","Upcoming"))))</f>
        <v/>
      </c>
      <c r="H153" s="6" t="n"/>
    </row>
    <row r="154">
      <c r="A154" s="29" t="n"/>
      <c r="B154" s="29" t="n"/>
      <c r="C154" s="30" t="n"/>
      <c r="D154" s="32" t="n"/>
      <c r="E154" s="30" t="n"/>
      <c r="F154" s="32" t="n"/>
      <c r="G154" s="36">
        <f>IF(A154="","",IF(F154&lt;&gt;"","Received",IF(C154="","",IF(C154&lt;TODAY(),"Overdue","Upcoming"))))</f>
        <v/>
      </c>
      <c r="H154" s="6" t="n"/>
    </row>
    <row r="155">
      <c r="A155" s="29" t="n"/>
      <c r="B155" s="29" t="n"/>
      <c r="C155" s="30" t="n"/>
      <c r="D155" s="32" t="n"/>
      <c r="E155" s="30" t="n"/>
      <c r="F155" s="32" t="n"/>
      <c r="G155" s="36">
        <f>IF(A155="","",IF(F155&lt;&gt;"","Received",IF(C155="","",IF(C155&lt;TODAY(),"Overdue","Upcoming"))))</f>
        <v/>
      </c>
      <c r="H155" s="6" t="n"/>
    </row>
    <row r="156">
      <c r="A156" s="29" t="n"/>
      <c r="B156" s="29" t="n"/>
      <c r="C156" s="30" t="n"/>
      <c r="D156" s="32" t="n"/>
      <c r="E156" s="30" t="n"/>
      <c r="F156" s="32" t="n"/>
      <c r="G156" s="36">
        <f>IF(A156="","",IF(F156&lt;&gt;"","Received",IF(C156="","",IF(C156&lt;TODAY(),"Overdue","Upcoming"))))</f>
        <v/>
      </c>
      <c r="H156" s="6" t="n"/>
    </row>
    <row r="157">
      <c r="A157" s="29" t="n"/>
      <c r="B157" s="29" t="n"/>
      <c r="C157" s="30" t="n"/>
      <c r="D157" s="32" t="n"/>
      <c r="E157" s="30" t="n"/>
      <c r="F157" s="32" t="n"/>
      <c r="G157" s="36">
        <f>IF(A157="","",IF(F157&lt;&gt;"","Received",IF(C157="","",IF(C157&lt;TODAY(),"Overdue","Upcoming"))))</f>
        <v/>
      </c>
      <c r="H157" s="6" t="n"/>
    </row>
    <row r="158">
      <c r="A158" s="29" t="n"/>
      <c r="B158" s="29" t="n"/>
      <c r="C158" s="30" t="n"/>
      <c r="D158" s="32" t="n"/>
      <c r="E158" s="30" t="n"/>
      <c r="F158" s="32" t="n"/>
      <c r="G158" s="36">
        <f>IF(A158="","",IF(F158&lt;&gt;"","Received",IF(C158="","",IF(C158&lt;TODAY(),"Overdue","Upcoming"))))</f>
        <v/>
      </c>
      <c r="H158" s="6" t="n"/>
    </row>
    <row r="159">
      <c r="A159" s="29" t="n"/>
      <c r="B159" s="29" t="n"/>
      <c r="C159" s="30" t="n"/>
      <c r="D159" s="32" t="n"/>
      <c r="E159" s="30" t="n"/>
      <c r="F159" s="32" t="n"/>
      <c r="G159" s="36">
        <f>IF(A159="","",IF(F159&lt;&gt;"","Received",IF(C159="","",IF(C159&lt;TODAY(),"Overdue","Upcoming"))))</f>
        <v/>
      </c>
      <c r="H159" s="6" t="n"/>
    </row>
    <row r="160">
      <c r="A160" s="29" t="n"/>
      <c r="B160" s="29" t="n"/>
      <c r="C160" s="30" t="n"/>
      <c r="D160" s="32" t="n"/>
      <c r="E160" s="30" t="n"/>
      <c r="F160" s="32" t="n"/>
      <c r="G160" s="36">
        <f>IF(A160="","",IF(F160&lt;&gt;"","Received",IF(C160="","",IF(C160&lt;TODAY(),"Overdue","Upcoming"))))</f>
        <v/>
      </c>
      <c r="H160" s="6" t="n"/>
    </row>
    <row r="161">
      <c r="A161" s="29" t="n"/>
      <c r="B161" s="29" t="n"/>
      <c r="C161" s="30" t="n"/>
      <c r="D161" s="32" t="n"/>
      <c r="E161" s="30" t="n"/>
      <c r="F161" s="32" t="n"/>
      <c r="G161" s="36">
        <f>IF(A161="","",IF(F161&lt;&gt;"","Received",IF(C161="","",IF(C161&lt;TODAY(),"Overdue","Upcoming"))))</f>
        <v/>
      </c>
      <c r="H161" s="6" t="n"/>
    </row>
    <row r="162">
      <c r="A162" s="29" t="n"/>
      <c r="B162" s="29" t="n"/>
      <c r="C162" s="30" t="n"/>
      <c r="D162" s="32" t="n"/>
      <c r="E162" s="30" t="n"/>
      <c r="F162" s="32" t="n"/>
      <c r="G162" s="36">
        <f>IF(A162="","",IF(F162&lt;&gt;"","Received",IF(C162="","",IF(C162&lt;TODAY(),"Overdue","Upcoming"))))</f>
        <v/>
      </c>
      <c r="H162" s="6" t="n"/>
    </row>
    <row r="163">
      <c r="A163" s="29" t="n"/>
      <c r="B163" s="29" t="n"/>
      <c r="C163" s="30" t="n"/>
      <c r="D163" s="32" t="n"/>
      <c r="E163" s="30" t="n"/>
      <c r="F163" s="32" t="n"/>
      <c r="G163" s="36">
        <f>IF(A163="","",IF(F163&lt;&gt;"","Received",IF(C163="","",IF(C163&lt;TODAY(),"Overdue","Upcoming"))))</f>
        <v/>
      </c>
      <c r="H163" s="6" t="n"/>
    </row>
    <row r="164">
      <c r="A164" s="29" t="n"/>
      <c r="B164" s="29" t="n"/>
      <c r="C164" s="30" t="n"/>
      <c r="D164" s="32" t="n"/>
      <c r="E164" s="30" t="n"/>
      <c r="F164" s="32" t="n"/>
      <c r="G164" s="36">
        <f>IF(A164="","",IF(F164&lt;&gt;"","Received",IF(C164="","",IF(C164&lt;TODAY(),"Overdue","Upcoming"))))</f>
        <v/>
      </c>
      <c r="H164" s="6" t="n"/>
    </row>
    <row r="165">
      <c r="A165" s="29" t="n"/>
      <c r="B165" s="29" t="n"/>
      <c r="C165" s="30" t="n"/>
      <c r="D165" s="32" t="n"/>
      <c r="E165" s="30" t="n"/>
      <c r="F165" s="32" t="n"/>
      <c r="G165" s="36">
        <f>IF(A165="","",IF(F165&lt;&gt;"","Received",IF(C165="","",IF(C165&lt;TODAY(),"Overdue","Upcoming"))))</f>
        <v/>
      </c>
      <c r="H165" s="6" t="n"/>
    </row>
    <row r="166">
      <c r="A166" s="29" t="n"/>
      <c r="B166" s="29" t="n"/>
      <c r="C166" s="30" t="n"/>
      <c r="D166" s="32" t="n"/>
      <c r="E166" s="30" t="n"/>
      <c r="F166" s="32" t="n"/>
      <c r="G166" s="36">
        <f>IF(A166="","",IF(F166&lt;&gt;"","Received",IF(C166="","",IF(C166&lt;TODAY(),"Overdue","Upcoming"))))</f>
        <v/>
      </c>
      <c r="H166" s="6" t="n"/>
    </row>
    <row r="167">
      <c r="A167" s="29" t="n"/>
      <c r="B167" s="29" t="n"/>
      <c r="C167" s="30" t="n"/>
      <c r="D167" s="32" t="n"/>
      <c r="E167" s="30" t="n"/>
      <c r="F167" s="32" t="n"/>
      <c r="G167" s="36">
        <f>IF(A167="","",IF(F167&lt;&gt;"","Received",IF(C167="","",IF(C167&lt;TODAY(),"Overdue","Upcoming"))))</f>
        <v/>
      </c>
      <c r="H167" s="6" t="n"/>
    </row>
    <row r="168">
      <c r="A168" s="29" t="n"/>
      <c r="B168" s="29" t="n"/>
      <c r="C168" s="30" t="n"/>
      <c r="D168" s="32" t="n"/>
      <c r="E168" s="30" t="n"/>
      <c r="F168" s="32" t="n"/>
      <c r="G168" s="36">
        <f>IF(A168="","",IF(F168&lt;&gt;"","Received",IF(C168="","",IF(C168&lt;TODAY(),"Overdue","Upcoming"))))</f>
        <v/>
      </c>
      <c r="H168" s="6" t="n"/>
    </row>
    <row r="169">
      <c r="A169" s="29" t="n"/>
      <c r="B169" s="29" t="n"/>
      <c r="C169" s="30" t="n"/>
      <c r="D169" s="32" t="n"/>
      <c r="E169" s="30" t="n"/>
      <c r="F169" s="32" t="n"/>
      <c r="G169" s="36">
        <f>IF(A169="","",IF(F169&lt;&gt;"","Received",IF(C169="","",IF(C169&lt;TODAY(),"Overdue","Upcoming"))))</f>
        <v/>
      </c>
      <c r="H169" s="6" t="n"/>
    </row>
    <row r="170">
      <c r="A170" s="29" t="n"/>
      <c r="B170" s="29" t="n"/>
      <c r="C170" s="30" t="n"/>
      <c r="D170" s="32" t="n"/>
      <c r="E170" s="30" t="n"/>
      <c r="F170" s="32" t="n"/>
      <c r="G170" s="36">
        <f>IF(A170="","",IF(F170&lt;&gt;"","Received",IF(C170="","",IF(C170&lt;TODAY(),"Overdue","Upcoming"))))</f>
        <v/>
      </c>
      <c r="H170" s="6" t="n"/>
    </row>
    <row r="171">
      <c r="A171" s="29" t="n"/>
      <c r="B171" s="29" t="n"/>
      <c r="C171" s="30" t="n"/>
      <c r="D171" s="32" t="n"/>
      <c r="E171" s="30" t="n"/>
      <c r="F171" s="32" t="n"/>
      <c r="G171" s="36">
        <f>IF(A171="","",IF(F171&lt;&gt;"","Received",IF(C171="","",IF(C171&lt;TODAY(),"Overdue","Upcoming"))))</f>
        <v/>
      </c>
      <c r="H171" s="6" t="n"/>
    </row>
    <row r="172">
      <c r="A172" s="29" t="n"/>
      <c r="B172" s="29" t="n"/>
      <c r="C172" s="30" t="n"/>
      <c r="D172" s="32" t="n"/>
      <c r="E172" s="30" t="n"/>
      <c r="F172" s="32" t="n"/>
      <c r="G172" s="36">
        <f>IF(A172="","",IF(F172&lt;&gt;"","Received",IF(C172="","",IF(C172&lt;TODAY(),"Overdue","Upcoming"))))</f>
        <v/>
      </c>
      <c r="H172" s="6" t="n"/>
    </row>
    <row r="173">
      <c r="A173" s="29" t="n"/>
      <c r="B173" s="29" t="n"/>
      <c r="C173" s="30" t="n"/>
      <c r="D173" s="32" t="n"/>
      <c r="E173" s="30" t="n"/>
      <c r="F173" s="32" t="n"/>
      <c r="G173" s="36">
        <f>IF(A173="","",IF(F173&lt;&gt;"","Received",IF(C173="","",IF(C173&lt;TODAY(),"Overdue","Upcoming"))))</f>
        <v/>
      </c>
      <c r="H173" s="6" t="n"/>
    </row>
    <row r="174">
      <c r="A174" s="29" t="n"/>
      <c r="B174" s="29" t="n"/>
      <c r="C174" s="30" t="n"/>
      <c r="D174" s="32" t="n"/>
      <c r="E174" s="30" t="n"/>
      <c r="F174" s="32" t="n"/>
      <c r="G174" s="36">
        <f>IF(A174="","",IF(F174&lt;&gt;"","Received",IF(C174="","",IF(C174&lt;TODAY(),"Overdue","Upcoming"))))</f>
        <v/>
      </c>
      <c r="H174" s="6" t="n"/>
    </row>
    <row r="175">
      <c r="A175" s="29" t="n"/>
      <c r="B175" s="29" t="n"/>
      <c r="C175" s="30" t="n"/>
      <c r="D175" s="32" t="n"/>
      <c r="E175" s="30" t="n"/>
      <c r="F175" s="32" t="n"/>
      <c r="G175" s="36">
        <f>IF(A175="","",IF(F175&lt;&gt;"","Received",IF(C175="","",IF(C175&lt;TODAY(),"Overdue","Upcoming"))))</f>
        <v/>
      </c>
      <c r="H175" s="6" t="n"/>
    </row>
    <row r="176">
      <c r="A176" s="29" t="n"/>
      <c r="B176" s="29" t="n"/>
      <c r="C176" s="30" t="n"/>
      <c r="D176" s="32" t="n"/>
      <c r="E176" s="30" t="n"/>
      <c r="F176" s="32" t="n"/>
      <c r="G176" s="36">
        <f>IF(A176="","",IF(F176&lt;&gt;"","Received",IF(C176="","",IF(C176&lt;TODAY(),"Overdue","Upcoming"))))</f>
        <v/>
      </c>
      <c r="H176" s="6" t="n"/>
    </row>
    <row r="177">
      <c r="A177" s="29" t="n"/>
      <c r="B177" s="29" t="n"/>
      <c r="C177" s="30" t="n"/>
      <c r="D177" s="32" t="n"/>
      <c r="E177" s="30" t="n"/>
      <c r="F177" s="32" t="n"/>
      <c r="G177" s="36">
        <f>IF(A177="","",IF(F177&lt;&gt;"","Received",IF(C177="","",IF(C177&lt;TODAY(),"Overdue","Upcoming"))))</f>
        <v/>
      </c>
      <c r="H177" s="6" t="n"/>
    </row>
    <row r="178">
      <c r="A178" s="29" t="n"/>
      <c r="B178" s="29" t="n"/>
      <c r="C178" s="30" t="n"/>
      <c r="D178" s="32" t="n"/>
      <c r="E178" s="30" t="n"/>
      <c r="F178" s="32" t="n"/>
      <c r="G178" s="36">
        <f>IF(A178="","",IF(F178&lt;&gt;"","Received",IF(C178="","",IF(C178&lt;TODAY(),"Overdue","Upcoming"))))</f>
        <v/>
      </c>
      <c r="H178" s="6" t="n"/>
    </row>
    <row r="179">
      <c r="A179" s="29" t="n"/>
      <c r="B179" s="29" t="n"/>
      <c r="C179" s="30" t="n"/>
      <c r="D179" s="32" t="n"/>
      <c r="E179" s="30" t="n"/>
      <c r="F179" s="32" t="n"/>
      <c r="G179" s="36">
        <f>IF(A179="","",IF(F179&lt;&gt;"","Received",IF(C179="","",IF(C179&lt;TODAY(),"Overdue","Upcoming"))))</f>
        <v/>
      </c>
      <c r="H179" s="6" t="n"/>
    </row>
    <row r="180">
      <c r="A180" s="29" t="n"/>
      <c r="B180" s="29" t="n"/>
      <c r="C180" s="30" t="n"/>
      <c r="D180" s="32" t="n"/>
      <c r="E180" s="30" t="n"/>
      <c r="F180" s="32" t="n"/>
      <c r="G180" s="36">
        <f>IF(A180="","",IF(F180&lt;&gt;"","Received",IF(C180="","",IF(C180&lt;TODAY(),"Overdue","Upcoming"))))</f>
        <v/>
      </c>
      <c r="H180" s="6" t="n"/>
    </row>
    <row r="181">
      <c r="A181" s="29" t="n"/>
      <c r="B181" s="29" t="n"/>
      <c r="C181" s="30" t="n"/>
      <c r="D181" s="32" t="n"/>
      <c r="E181" s="30" t="n"/>
      <c r="F181" s="32" t="n"/>
      <c r="G181" s="36">
        <f>IF(A181="","",IF(F181&lt;&gt;"","Received",IF(C181="","",IF(C181&lt;TODAY(),"Overdue","Upcoming"))))</f>
        <v/>
      </c>
      <c r="H181" s="6" t="n"/>
    </row>
    <row r="182">
      <c r="A182" s="29" t="n"/>
      <c r="B182" s="29" t="n"/>
      <c r="C182" s="30" t="n"/>
      <c r="D182" s="32" t="n"/>
      <c r="E182" s="30" t="n"/>
      <c r="F182" s="32" t="n"/>
      <c r="G182" s="36">
        <f>IF(A182="","",IF(F182&lt;&gt;"","Received",IF(C182="","",IF(C182&lt;TODAY(),"Overdue","Upcoming"))))</f>
        <v/>
      </c>
      <c r="H182" s="6" t="n"/>
    </row>
    <row r="183">
      <c r="A183" s="29" t="n"/>
      <c r="B183" s="29" t="n"/>
      <c r="C183" s="30" t="n"/>
      <c r="D183" s="32" t="n"/>
      <c r="E183" s="30" t="n"/>
      <c r="F183" s="32" t="n"/>
      <c r="G183" s="36">
        <f>IF(A183="","",IF(F183&lt;&gt;"","Received",IF(C183="","",IF(C183&lt;TODAY(),"Overdue","Upcoming"))))</f>
        <v/>
      </c>
      <c r="H183" s="6" t="n"/>
    </row>
    <row r="184">
      <c r="A184" s="29" t="n"/>
      <c r="B184" s="29" t="n"/>
      <c r="C184" s="30" t="n"/>
      <c r="D184" s="32" t="n"/>
      <c r="E184" s="30" t="n"/>
      <c r="F184" s="32" t="n"/>
      <c r="G184" s="36">
        <f>IF(A184="","",IF(F184&lt;&gt;"","Received",IF(C184="","",IF(C184&lt;TODAY(),"Overdue","Upcoming"))))</f>
        <v/>
      </c>
      <c r="H184" s="6" t="n"/>
    </row>
    <row r="185">
      <c r="A185" s="29" t="n"/>
      <c r="B185" s="29" t="n"/>
      <c r="C185" s="30" t="n"/>
      <c r="D185" s="32" t="n"/>
      <c r="E185" s="30" t="n"/>
      <c r="F185" s="32" t="n"/>
      <c r="G185" s="36">
        <f>IF(A185="","",IF(F185&lt;&gt;"","Received",IF(C185="","",IF(C185&lt;TODAY(),"Overdue","Upcoming"))))</f>
        <v/>
      </c>
      <c r="H185" s="6" t="n"/>
    </row>
    <row r="186">
      <c r="A186" s="29" t="n"/>
      <c r="B186" s="29" t="n"/>
      <c r="C186" s="30" t="n"/>
      <c r="D186" s="32" t="n"/>
      <c r="E186" s="30" t="n"/>
      <c r="F186" s="32" t="n"/>
      <c r="G186" s="36">
        <f>IF(A186="","",IF(F186&lt;&gt;"","Received",IF(C186="","",IF(C186&lt;TODAY(),"Overdue","Upcoming"))))</f>
        <v/>
      </c>
      <c r="H186" s="6" t="n"/>
    </row>
    <row r="187">
      <c r="A187" s="29" t="n"/>
      <c r="B187" s="29" t="n"/>
      <c r="C187" s="30" t="n"/>
      <c r="D187" s="32" t="n"/>
      <c r="E187" s="30" t="n"/>
      <c r="F187" s="32" t="n"/>
      <c r="G187" s="36">
        <f>IF(A187="","",IF(F187&lt;&gt;"","Received",IF(C187="","",IF(C187&lt;TODAY(),"Overdue","Upcoming"))))</f>
        <v/>
      </c>
      <c r="H187" s="6" t="n"/>
    </row>
    <row r="188">
      <c r="A188" s="29" t="n"/>
      <c r="B188" s="29" t="n"/>
      <c r="C188" s="30" t="n"/>
      <c r="D188" s="32" t="n"/>
      <c r="E188" s="30" t="n"/>
      <c r="F188" s="32" t="n"/>
      <c r="G188" s="36">
        <f>IF(A188="","",IF(F188&lt;&gt;"","Received",IF(C188="","",IF(C188&lt;TODAY(),"Overdue","Upcoming"))))</f>
        <v/>
      </c>
      <c r="H188" s="6" t="n"/>
    </row>
    <row r="189">
      <c r="A189" s="29" t="n"/>
      <c r="B189" s="29" t="n"/>
      <c r="C189" s="30" t="n"/>
      <c r="D189" s="32" t="n"/>
      <c r="E189" s="30" t="n"/>
      <c r="F189" s="32" t="n"/>
      <c r="G189" s="36">
        <f>IF(A189="","",IF(F189&lt;&gt;"","Received",IF(C189="","",IF(C189&lt;TODAY(),"Overdue","Upcoming"))))</f>
        <v/>
      </c>
      <c r="H189" s="6" t="n"/>
    </row>
    <row r="190">
      <c r="A190" s="29" t="n"/>
      <c r="B190" s="29" t="n"/>
      <c r="C190" s="30" t="n"/>
      <c r="D190" s="32" t="n"/>
      <c r="E190" s="30" t="n"/>
      <c r="F190" s="32" t="n"/>
      <c r="G190" s="36">
        <f>IF(A190="","",IF(F190&lt;&gt;"","Received",IF(C190="","",IF(C190&lt;TODAY(),"Overdue","Upcoming"))))</f>
        <v/>
      </c>
      <c r="H190" s="6" t="n"/>
    </row>
    <row r="191">
      <c r="A191" s="29" t="n"/>
      <c r="B191" s="29" t="n"/>
      <c r="C191" s="30" t="n"/>
      <c r="D191" s="32" t="n"/>
      <c r="E191" s="30" t="n"/>
      <c r="F191" s="32" t="n"/>
      <c r="G191" s="36">
        <f>IF(A191="","",IF(F191&lt;&gt;"","Received",IF(C191="","",IF(C191&lt;TODAY(),"Overdue","Upcoming"))))</f>
        <v/>
      </c>
      <c r="H191" s="6" t="n"/>
    </row>
    <row r="192">
      <c r="A192" s="29" t="n"/>
      <c r="B192" s="29" t="n"/>
      <c r="C192" s="30" t="n"/>
      <c r="D192" s="32" t="n"/>
      <c r="E192" s="30" t="n"/>
      <c r="F192" s="32" t="n"/>
      <c r="G192" s="36">
        <f>IF(A192="","",IF(F192&lt;&gt;"","Received",IF(C192="","",IF(C192&lt;TODAY(),"Overdue","Upcoming"))))</f>
        <v/>
      </c>
      <c r="H192" s="6" t="n"/>
    </row>
    <row r="193">
      <c r="A193" s="29" t="n"/>
      <c r="B193" s="29" t="n"/>
      <c r="C193" s="30" t="n"/>
      <c r="D193" s="32" t="n"/>
      <c r="E193" s="30" t="n"/>
      <c r="F193" s="32" t="n"/>
      <c r="G193" s="36">
        <f>IF(A193="","",IF(F193&lt;&gt;"","Received",IF(C193="","",IF(C193&lt;TODAY(),"Overdue","Upcoming"))))</f>
        <v/>
      </c>
      <c r="H193" s="6" t="n"/>
    </row>
    <row r="194">
      <c r="A194" s="29" t="n"/>
      <c r="B194" s="29" t="n"/>
      <c r="C194" s="30" t="n"/>
      <c r="D194" s="32" t="n"/>
      <c r="E194" s="30" t="n"/>
      <c r="F194" s="32" t="n"/>
      <c r="G194" s="36">
        <f>IF(A194="","",IF(F194&lt;&gt;"","Received",IF(C194="","",IF(C194&lt;TODAY(),"Overdue","Upcoming"))))</f>
        <v/>
      </c>
      <c r="H194" s="6" t="n"/>
    </row>
    <row r="195">
      <c r="A195" s="29" t="n"/>
      <c r="B195" s="29" t="n"/>
      <c r="C195" s="30" t="n"/>
      <c r="D195" s="32" t="n"/>
      <c r="E195" s="30" t="n"/>
      <c r="F195" s="32" t="n"/>
      <c r="G195" s="36">
        <f>IF(A195="","",IF(F195&lt;&gt;"","Received",IF(C195="","",IF(C195&lt;TODAY(),"Overdue","Upcoming"))))</f>
        <v/>
      </c>
      <c r="H195" s="6" t="n"/>
    </row>
    <row r="196">
      <c r="A196" s="29" t="n"/>
      <c r="B196" s="29" t="n"/>
      <c r="C196" s="30" t="n"/>
      <c r="D196" s="32" t="n"/>
      <c r="E196" s="30" t="n"/>
      <c r="F196" s="32" t="n"/>
      <c r="G196" s="36">
        <f>IF(A196="","",IF(F196&lt;&gt;"","Received",IF(C196="","",IF(C196&lt;TODAY(),"Overdue","Upcoming"))))</f>
        <v/>
      </c>
      <c r="H196" s="6" t="n"/>
    </row>
    <row r="197">
      <c r="A197" s="29" t="n"/>
      <c r="B197" s="29" t="n"/>
      <c r="C197" s="30" t="n"/>
      <c r="D197" s="32" t="n"/>
      <c r="E197" s="30" t="n"/>
      <c r="F197" s="32" t="n"/>
      <c r="G197" s="36">
        <f>IF(A197="","",IF(F197&lt;&gt;"","Received",IF(C197="","",IF(C197&lt;TODAY(),"Overdue","Upcoming"))))</f>
        <v/>
      </c>
      <c r="H197" s="6" t="n"/>
    </row>
    <row r="198">
      <c r="A198" s="29" t="n"/>
      <c r="B198" s="29" t="n"/>
      <c r="C198" s="30" t="n"/>
      <c r="D198" s="32" t="n"/>
      <c r="E198" s="30" t="n"/>
      <c r="F198" s="32" t="n"/>
      <c r="G198" s="36">
        <f>IF(A198="","",IF(F198&lt;&gt;"","Received",IF(C198="","",IF(C198&lt;TODAY(),"Overdue","Upcoming"))))</f>
        <v/>
      </c>
      <c r="H198" s="6" t="n"/>
    </row>
    <row r="199">
      <c r="A199" s="29" t="n"/>
      <c r="B199" s="29" t="n"/>
      <c r="C199" s="30" t="n"/>
      <c r="D199" s="32" t="n"/>
      <c r="E199" s="30" t="n"/>
      <c r="F199" s="32" t="n"/>
      <c r="G199" s="36">
        <f>IF(A199="","",IF(F199&lt;&gt;"","Received",IF(C199="","",IF(C199&lt;TODAY(),"Overdue","Upcoming"))))</f>
        <v/>
      </c>
      <c r="H199" s="6" t="n"/>
    </row>
    <row r="200">
      <c r="A200" s="29" t="n"/>
      <c r="B200" s="29" t="n"/>
      <c r="C200" s="30" t="n"/>
      <c r="D200" s="32" t="n"/>
      <c r="E200" s="30" t="n"/>
      <c r="F200" s="32" t="n"/>
      <c r="G200" s="36">
        <f>IF(A200="","",IF(F200&lt;&gt;"","Received",IF(C200="","",IF(C200&lt;TODAY(),"Overdue","Upcoming"))))</f>
        <v/>
      </c>
      <c r="H200" s="6" t="n"/>
    </row>
    <row r="201">
      <c r="A201" s="29" t="n"/>
      <c r="B201" s="29" t="n"/>
      <c r="C201" s="30" t="n"/>
      <c r="D201" s="32" t="n"/>
      <c r="E201" s="30" t="n"/>
      <c r="F201" s="32" t="n"/>
      <c r="G201" s="36">
        <f>IF(A201="","",IF(F201&lt;&gt;"","Received",IF(C201="","",IF(C201&lt;TODAY(),"Overdue","Upcoming"))))</f>
        <v/>
      </c>
      <c r="H201" s="6" t="n"/>
    </row>
    <row r="202">
      <c r="A202" s="29" t="n"/>
      <c r="B202" s="29" t="n"/>
      <c r="C202" s="30" t="n"/>
      <c r="D202" s="32" t="n"/>
      <c r="E202" s="30" t="n"/>
      <c r="F202" s="32" t="n"/>
      <c r="G202" s="36">
        <f>IF(A202="","",IF(F202&lt;&gt;"","Received",IF(C202="","",IF(C202&lt;TODAY(),"Overdue","Upcoming"))))</f>
        <v/>
      </c>
      <c r="H202" s="6" t="n"/>
    </row>
    <row r="203">
      <c r="A203" s="29" t="n"/>
      <c r="B203" s="29" t="n"/>
      <c r="C203" s="30" t="n"/>
      <c r="D203" s="32" t="n"/>
      <c r="E203" s="30" t="n"/>
      <c r="F203" s="32" t="n"/>
      <c r="G203" s="36">
        <f>IF(A203="","",IF(F203&lt;&gt;"","Received",IF(C203="","",IF(C203&lt;TODAY(),"Overdue","Upcoming"))))</f>
        <v/>
      </c>
      <c r="H203" s="6" t="n"/>
    </row>
    <row r="204">
      <c r="A204" s="29" t="n"/>
      <c r="B204" s="29" t="n"/>
      <c r="C204" s="30" t="n"/>
      <c r="D204" s="32" t="n"/>
      <c r="E204" s="30" t="n"/>
      <c r="F204" s="32" t="n"/>
      <c r="G204" s="36">
        <f>IF(A204="","",IF(F204&lt;&gt;"","Received",IF(C204="","",IF(C204&lt;TODAY(),"Overdue","Upcoming"))))</f>
        <v/>
      </c>
      <c r="H204" s="6" t="n"/>
    </row>
    <row r="205">
      <c r="A205" s="29" t="n"/>
      <c r="B205" s="29" t="n"/>
      <c r="C205" s="30" t="n"/>
      <c r="D205" s="32" t="n"/>
      <c r="E205" s="30" t="n"/>
      <c r="F205" s="32" t="n"/>
      <c r="G205" s="36">
        <f>IF(A205="","",IF(F205&lt;&gt;"","Received",IF(C205="","",IF(C205&lt;TODAY(),"Overdue","Upcoming"))))</f>
        <v/>
      </c>
      <c r="H205" s="6" t="n"/>
    </row>
    <row r="206">
      <c r="A206" s="29" t="n"/>
      <c r="B206" s="29" t="n"/>
      <c r="C206" s="30" t="n"/>
      <c r="D206" s="32" t="n"/>
      <c r="E206" s="30" t="n"/>
      <c r="F206" s="32" t="n"/>
      <c r="G206" s="36">
        <f>IF(A206="","",IF(F206&lt;&gt;"","Received",IF(C206="","",IF(C206&lt;TODAY(),"Overdue","Upcoming"))))</f>
        <v/>
      </c>
      <c r="H206" s="6" t="n"/>
    </row>
    <row r="207">
      <c r="A207" s="29" t="n"/>
      <c r="B207" s="29" t="n"/>
      <c r="C207" s="30" t="n"/>
      <c r="D207" s="32" t="n"/>
      <c r="E207" s="30" t="n"/>
      <c r="F207" s="32" t="n"/>
      <c r="G207" s="36">
        <f>IF(A207="","",IF(F207&lt;&gt;"","Received",IF(C207="","",IF(C207&lt;TODAY(),"Overdue","Upcoming"))))</f>
        <v/>
      </c>
      <c r="H207" s="6" t="n"/>
    </row>
    <row r="208">
      <c r="A208" s="29" t="n"/>
      <c r="B208" s="29" t="n"/>
      <c r="C208" s="30" t="n"/>
      <c r="D208" s="32" t="n"/>
      <c r="E208" s="30" t="n"/>
      <c r="F208" s="32" t="n"/>
      <c r="G208" s="36">
        <f>IF(A208="","",IF(F208&lt;&gt;"","Received",IF(C208="","",IF(C208&lt;TODAY(),"Overdue","Upcoming"))))</f>
        <v/>
      </c>
      <c r="H208" s="6" t="n"/>
    </row>
    <row r="209">
      <c r="A209" s="29" t="n"/>
      <c r="B209" s="29" t="n"/>
      <c r="C209" s="30" t="n"/>
      <c r="D209" s="32" t="n"/>
      <c r="E209" s="30" t="n"/>
      <c r="F209" s="32" t="n"/>
      <c r="G209" s="36">
        <f>IF(A209="","",IF(F209&lt;&gt;"","Received",IF(C209="","",IF(C209&lt;TODAY(),"Overdue","Upcoming"))))</f>
        <v/>
      </c>
      <c r="H209" s="6" t="n"/>
    </row>
    <row r="210">
      <c r="A210" s="29" t="n"/>
      <c r="B210" s="29" t="n"/>
      <c r="C210" s="30" t="n"/>
      <c r="D210" s="32" t="n"/>
      <c r="E210" s="30" t="n"/>
      <c r="F210" s="32" t="n"/>
      <c r="G210" s="36">
        <f>IF(A210="","",IF(F210&lt;&gt;"","Received",IF(C210="","",IF(C210&lt;TODAY(),"Overdue","Upcoming"))))</f>
        <v/>
      </c>
      <c r="H210" s="6" t="n"/>
    </row>
    <row r="211">
      <c r="A211" s="29" t="n"/>
      <c r="B211" s="29" t="n"/>
      <c r="C211" s="30" t="n"/>
      <c r="D211" s="32" t="n"/>
      <c r="E211" s="30" t="n"/>
      <c r="F211" s="32" t="n"/>
      <c r="G211" s="36">
        <f>IF(A211="","",IF(F211&lt;&gt;"","Received",IF(C211="","",IF(C211&lt;TODAY(),"Overdue","Upcoming"))))</f>
        <v/>
      </c>
      <c r="H211" s="6" t="n"/>
    </row>
    <row r="212">
      <c r="A212" s="29" t="n"/>
      <c r="B212" s="29" t="n"/>
      <c r="C212" s="30" t="n"/>
      <c r="D212" s="32" t="n"/>
      <c r="E212" s="30" t="n"/>
      <c r="F212" s="32" t="n"/>
      <c r="G212" s="36">
        <f>IF(A212="","",IF(F212&lt;&gt;"","Received",IF(C212="","",IF(C212&lt;TODAY(),"Overdue","Upcoming"))))</f>
        <v/>
      </c>
      <c r="H212" s="6" t="n"/>
    </row>
    <row r="213">
      <c r="A213" s="29" t="n"/>
      <c r="B213" s="29" t="n"/>
      <c r="C213" s="30" t="n"/>
      <c r="D213" s="32" t="n"/>
      <c r="E213" s="30" t="n"/>
      <c r="F213" s="32" t="n"/>
      <c r="G213" s="36">
        <f>IF(A213="","",IF(F213&lt;&gt;"","Received",IF(C213="","",IF(C213&lt;TODAY(),"Overdue","Upcoming"))))</f>
        <v/>
      </c>
      <c r="H213" s="6" t="n"/>
    </row>
    <row r="214">
      <c r="A214" s="29" t="n"/>
      <c r="B214" s="29" t="n"/>
      <c r="C214" s="30" t="n"/>
      <c r="D214" s="32" t="n"/>
      <c r="E214" s="30" t="n"/>
      <c r="F214" s="32" t="n"/>
      <c r="G214" s="36">
        <f>IF(A214="","",IF(F214&lt;&gt;"","Received",IF(C214="","",IF(C214&lt;TODAY(),"Overdue","Upcoming"))))</f>
        <v/>
      </c>
      <c r="H214" s="6" t="n"/>
    </row>
    <row r="215">
      <c r="A215" s="29" t="n"/>
      <c r="B215" s="29" t="n"/>
      <c r="C215" s="30" t="n"/>
      <c r="D215" s="32" t="n"/>
      <c r="E215" s="30" t="n"/>
      <c r="F215" s="32" t="n"/>
      <c r="G215" s="36">
        <f>IF(A215="","",IF(F215&lt;&gt;"","Received",IF(C215="","",IF(C215&lt;TODAY(),"Overdue","Upcoming"))))</f>
        <v/>
      </c>
      <c r="H215" s="6" t="n"/>
    </row>
    <row r="216">
      <c r="A216" s="29" t="n"/>
      <c r="B216" s="29" t="n"/>
      <c r="C216" s="30" t="n"/>
      <c r="D216" s="32" t="n"/>
      <c r="E216" s="30" t="n"/>
      <c r="F216" s="32" t="n"/>
      <c r="G216" s="36">
        <f>IF(A216="","",IF(F216&lt;&gt;"","Received",IF(C216="","",IF(C216&lt;TODAY(),"Overdue","Upcoming"))))</f>
        <v/>
      </c>
      <c r="H216" s="6" t="n"/>
    </row>
    <row r="217">
      <c r="A217" s="29" t="n"/>
      <c r="B217" s="29" t="n"/>
      <c r="C217" s="30" t="n"/>
      <c r="D217" s="32" t="n"/>
      <c r="E217" s="30" t="n"/>
      <c r="F217" s="32" t="n"/>
      <c r="G217" s="36">
        <f>IF(A217="","",IF(F217&lt;&gt;"","Received",IF(C217="","",IF(C217&lt;TODAY(),"Overdue","Upcoming"))))</f>
        <v/>
      </c>
      <c r="H217" s="6" t="n"/>
    </row>
    <row r="218">
      <c r="A218" s="29" t="n"/>
      <c r="B218" s="29" t="n"/>
      <c r="C218" s="30" t="n"/>
      <c r="D218" s="32" t="n"/>
      <c r="E218" s="30" t="n"/>
      <c r="F218" s="32" t="n"/>
      <c r="G218" s="36">
        <f>IF(A218="","",IF(F218&lt;&gt;"","Received",IF(C218="","",IF(C218&lt;TODAY(),"Overdue","Upcoming"))))</f>
        <v/>
      </c>
      <c r="H218" s="6" t="n"/>
    </row>
    <row r="219">
      <c r="A219" s="29" t="n"/>
      <c r="B219" s="29" t="n"/>
      <c r="C219" s="30" t="n"/>
      <c r="D219" s="32" t="n"/>
      <c r="E219" s="30" t="n"/>
      <c r="F219" s="32" t="n"/>
      <c r="G219" s="36">
        <f>IF(A219="","",IF(F219&lt;&gt;"","Received",IF(C219="","",IF(C219&lt;TODAY(),"Overdue","Upcoming"))))</f>
        <v/>
      </c>
      <c r="H219" s="6" t="n"/>
    </row>
    <row r="220">
      <c r="A220" s="29" t="n"/>
      <c r="B220" s="29" t="n"/>
      <c r="C220" s="30" t="n"/>
      <c r="D220" s="32" t="n"/>
      <c r="E220" s="30" t="n"/>
      <c r="F220" s="32" t="n"/>
      <c r="G220" s="36">
        <f>IF(A220="","",IF(F220&lt;&gt;"","Received",IF(C220="","",IF(C220&lt;TODAY(),"Overdue","Upcoming"))))</f>
        <v/>
      </c>
      <c r="H220" s="6" t="n"/>
    </row>
    <row r="221">
      <c r="A221" s="29" t="n"/>
      <c r="B221" s="29" t="n"/>
      <c r="C221" s="30" t="n"/>
      <c r="D221" s="32" t="n"/>
      <c r="E221" s="30" t="n"/>
      <c r="F221" s="32" t="n"/>
      <c r="G221" s="36">
        <f>IF(A221="","",IF(F221&lt;&gt;"","Received",IF(C221="","",IF(C221&lt;TODAY(),"Overdue","Upcoming"))))</f>
        <v/>
      </c>
      <c r="H221" s="6" t="n"/>
    </row>
    <row r="222">
      <c r="A222" s="29" t="n"/>
      <c r="B222" s="29" t="n"/>
      <c r="C222" s="30" t="n"/>
      <c r="D222" s="32" t="n"/>
      <c r="E222" s="30" t="n"/>
      <c r="F222" s="32" t="n"/>
      <c r="G222" s="36">
        <f>IF(A222="","",IF(F222&lt;&gt;"","Received",IF(C222="","",IF(C222&lt;TODAY(),"Overdue","Upcoming"))))</f>
        <v/>
      </c>
      <c r="H222" s="6" t="n"/>
    </row>
    <row r="223">
      <c r="A223" s="29" t="n"/>
      <c r="B223" s="29" t="n"/>
      <c r="C223" s="30" t="n"/>
      <c r="D223" s="32" t="n"/>
      <c r="E223" s="30" t="n"/>
      <c r="F223" s="32" t="n"/>
      <c r="G223" s="36">
        <f>IF(A223="","",IF(F223&lt;&gt;"","Received",IF(C223="","",IF(C223&lt;TODAY(),"Overdue","Upcoming"))))</f>
        <v/>
      </c>
      <c r="H223" s="6" t="n"/>
    </row>
    <row r="224">
      <c r="A224" s="29" t="n"/>
      <c r="B224" s="29" t="n"/>
      <c r="C224" s="30" t="n"/>
      <c r="D224" s="32" t="n"/>
      <c r="E224" s="30" t="n"/>
      <c r="F224" s="32" t="n"/>
      <c r="G224" s="36">
        <f>IF(A224="","",IF(F224&lt;&gt;"","Received",IF(C224="","",IF(C224&lt;TODAY(),"Overdue","Upcoming"))))</f>
        <v/>
      </c>
      <c r="H224" s="6" t="n"/>
    </row>
    <row r="225">
      <c r="A225" s="29" t="n"/>
      <c r="B225" s="29" t="n"/>
      <c r="C225" s="30" t="n"/>
      <c r="D225" s="32" t="n"/>
      <c r="E225" s="30" t="n"/>
      <c r="F225" s="32" t="n"/>
      <c r="G225" s="36">
        <f>IF(A225="","",IF(F225&lt;&gt;"","Received",IF(C225="","",IF(C225&lt;TODAY(),"Overdue","Upcoming"))))</f>
        <v/>
      </c>
      <c r="H225" s="6" t="n"/>
    </row>
    <row r="226">
      <c r="A226" s="29" t="n"/>
      <c r="B226" s="29" t="n"/>
      <c r="C226" s="30" t="n"/>
      <c r="D226" s="32" t="n"/>
      <c r="E226" s="30" t="n"/>
      <c r="F226" s="32" t="n"/>
      <c r="G226" s="36">
        <f>IF(A226="","",IF(F226&lt;&gt;"","Received",IF(C226="","",IF(C226&lt;TODAY(),"Overdue","Upcoming"))))</f>
        <v/>
      </c>
      <c r="H226" s="6" t="n"/>
    </row>
    <row r="227">
      <c r="A227" s="29" t="n"/>
      <c r="B227" s="29" t="n"/>
      <c r="C227" s="30" t="n"/>
      <c r="D227" s="32" t="n"/>
      <c r="E227" s="30" t="n"/>
      <c r="F227" s="32" t="n"/>
      <c r="G227" s="36">
        <f>IF(A227="","",IF(F227&lt;&gt;"","Received",IF(C227="","",IF(C227&lt;TODAY(),"Overdue","Upcoming"))))</f>
        <v/>
      </c>
      <c r="H227" s="6" t="n"/>
    </row>
    <row r="228">
      <c r="A228" s="29" t="n"/>
      <c r="B228" s="29" t="n"/>
      <c r="C228" s="30" t="n"/>
      <c r="D228" s="32" t="n"/>
      <c r="E228" s="30" t="n"/>
      <c r="F228" s="32" t="n"/>
      <c r="G228" s="36">
        <f>IF(A228="","",IF(F228&lt;&gt;"","Received",IF(C228="","",IF(C228&lt;TODAY(),"Overdue","Upcoming"))))</f>
        <v/>
      </c>
      <c r="H228" s="6" t="n"/>
    </row>
    <row r="229">
      <c r="A229" s="29" t="n"/>
      <c r="B229" s="29" t="n"/>
      <c r="C229" s="30" t="n"/>
      <c r="D229" s="32" t="n"/>
      <c r="E229" s="30" t="n"/>
      <c r="F229" s="32" t="n"/>
      <c r="G229" s="36">
        <f>IF(A229="","",IF(F229&lt;&gt;"","Received",IF(C229="","",IF(C229&lt;TODAY(),"Overdue","Upcoming"))))</f>
        <v/>
      </c>
      <c r="H229" s="6" t="n"/>
    </row>
    <row r="230">
      <c r="A230" s="29" t="n"/>
      <c r="B230" s="29" t="n"/>
      <c r="C230" s="30" t="n"/>
      <c r="D230" s="32" t="n"/>
      <c r="E230" s="30" t="n"/>
      <c r="F230" s="32" t="n"/>
      <c r="G230" s="36">
        <f>IF(A230="","",IF(F230&lt;&gt;"","Received",IF(C230="","",IF(C230&lt;TODAY(),"Overdue","Upcoming"))))</f>
        <v/>
      </c>
      <c r="H230" s="6" t="n"/>
    </row>
    <row r="231">
      <c r="A231" s="29" t="n"/>
      <c r="B231" s="29" t="n"/>
      <c r="C231" s="30" t="n"/>
      <c r="D231" s="32" t="n"/>
      <c r="E231" s="30" t="n"/>
      <c r="F231" s="32" t="n"/>
      <c r="G231" s="36">
        <f>IF(A231="","",IF(F231&lt;&gt;"","Received",IF(C231="","",IF(C231&lt;TODAY(),"Overdue","Upcoming"))))</f>
        <v/>
      </c>
      <c r="H231" s="6" t="n"/>
    </row>
    <row r="232">
      <c r="A232" s="29" t="n"/>
      <c r="B232" s="29" t="n"/>
      <c r="C232" s="30" t="n"/>
      <c r="D232" s="32" t="n"/>
      <c r="E232" s="30" t="n"/>
      <c r="F232" s="32" t="n"/>
      <c r="G232" s="36">
        <f>IF(A232="","",IF(F232&lt;&gt;"","Received",IF(C232="","",IF(C232&lt;TODAY(),"Overdue","Upcoming"))))</f>
        <v/>
      </c>
      <c r="H232" s="6" t="n"/>
    </row>
    <row r="233">
      <c r="A233" s="29" t="n"/>
      <c r="B233" s="29" t="n"/>
      <c r="C233" s="30" t="n"/>
      <c r="D233" s="32" t="n"/>
      <c r="E233" s="30" t="n"/>
      <c r="F233" s="32" t="n"/>
      <c r="G233" s="36">
        <f>IF(A233="","",IF(F233&lt;&gt;"","Received",IF(C233="","",IF(C233&lt;TODAY(),"Overdue","Upcoming"))))</f>
        <v/>
      </c>
      <c r="H233" s="6" t="n"/>
    </row>
  </sheetData>
  <conditionalFormatting sqref="H6:H30">
    <cfRule type="expression" priority="1" dxfId="3" stopIfTrue="1">
      <formula>AND(ISNUMBER($H6),$H6&lt;0)</formula>
    </cfRule>
    <cfRule type="expression" priority="2" dxfId="1" stopIfTrue="1">
      <formula>AND(ISNUMBER($H6),$H6&lt;=60)</formula>
    </cfRule>
  </conditionalFormatting>
  <conditionalFormatting sqref="K6:K30">
    <cfRule type="expression" priority="3" dxfId="4" stopIfTrue="1">
      <formula>AND(ISNUMBER($K6),ISNUMBER($C6),$K6&lt;&gt;$C6)</formula>
    </cfRule>
  </conditionalFormatting>
  <conditionalFormatting sqref="G34:G233">
    <cfRule type="expression" priority="4" dxfId="0" stopIfTrue="1">
      <formula>$G34="Overdue"</formula>
    </cfRule>
    <cfRule type="expression" priority="5" dxfId="2" stopIfTrue="1">
      <formula>$G34="Received"</formula>
    </cfRule>
  </conditionalFormatting>
  <dataValidations count="2">
    <dataValidation sqref="I6:I30" showDropDown="0" showInputMessage="0" showErrorMessage="1" allowBlank="1" errorTitle="Not in the list" error="That value isn't in the dropdown. Keep it anyway?" type="list" errorStyle="warning">
      <formula1>"Unrestricted,Program-restricted,Capital,Capacity building,Multi-year,Other"</formula1>
    </dataValidation>
    <dataValidation sqref="A34:A233" showDropDown="0" showInputMessage="0" showErrorMessage="1" allowBlank="1" errorTitle="Unknown grant" error="That grant isn't on the Award terms tab yet. Keep it anyway?" type="list" errorStyle="warning">
      <formula1>'Award terms'!$A$6:$A$30</formula1>
    </dataValidation>
  </dataValidations>
  <hyperlinks>
    <hyperlink xmlns:r="http://schemas.openxmlformats.org/officeDocument/2006/relationships" ref="N6" r:id="rId1"/>
    <hyperlink xmlns:r="http://schemas.openxmlformats.org/officeDocument/2006/relationships" ref="N7" r:id="rId2"/>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8C6BAA"/>
    <outlinePr summaryBelow="1" summaryRight="1"/>
    <pageSetUpPr fitToPage="1"/>
  </sheetPr>
  <dimension ref="A1:K20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30" customWidth="1" min="2" max="2"/>
    <col width="17" customWidth="1" min="3" max="3"/>
    <col width="18" customWidth="1" min="4" max="4"/>
    <col width="14" customWidth="1" min="5" max="5"/>
    <col width="11" customWidth="1" min="6" max="6"/>
    <col width="13" customWidth="1" min="7" max="7"/>
    <col width="13" customWidth="1" min="8" max="8"/>
    <col width="14" customWidth="1" min="9" max="9"/>
    <col width="28" customWidth="1" min="10" max="10"/>
    <col width="34" customWidth="1" min="11" max="11"/>
  </cols>
  <sheetData>
    <row r="1" ht="28" customHeight="1">
      <c r="A1" s="14" t="inlineStr">
        <is>
          <t>Reports due</t>
        </is>
      </c>
    </row>
    <row r="2">
      <c r="A2" s="15" t="inlineStr">
        <is>
          <t>Every report you owe a funder, with a live countdown. Red = overdue, amber = due within 14 days, yellow = within 30. Grey italic rows are examples.</t>
        </is>
      </c>
    </row>
    <row r="4" ht="30" customHeight="1">
      <c r="A4" s="23" t="inlineStr">
        <is>
          <t>Grant</t>
        </is>
      </c>
      <c r="B4" s="23" t="inlineStr">
        <is>
          <t>Funder</t>
        </is>
      </c>
      <c r="C4" s="23" t="inlineStr">
        <is>
          <t>Report type</t>
        </is>
      </c>
      <c r="D4" s="23" t="inlineStr">
        <is>
          <t>Period covered</t>
        </is>
      </c>
      <c r="E4" s="23" t="inlineStr">
        <is>
          <t>Due date</t>
        </is>
      </c>
      <c r="F4" s="23" t="inlineStr">
        <is>
          <t>Days until due</t>
        </is>
      </c>
      <c r="G4" s="23" t="inlineStr">
        <is>
          <t>Status</t>
        </is>
      </c>
      <c r="H4" s="23" t="inlineStr">
        <is>
          <t>Owner</t>
        </is>
      </c>
      <c r="I4" s="23" t="inlineStr">
        <is>
          <t>Submitted on</t>
        </is>
      </c>
      <c r="J4" s="23" t="inlineStr">
        <is>
          <t>Link</t>
        </is>
      </c>
      <c r="K4" s="23" t="inlineStr">
        <is>
          <t>Notes</t>
        </is>
      </c>
    </row>
    <row r="5">
      <c r="A5" s="24" t="inlineStr">
        <is>
          <t>Youth Literacy 2026 (example)</t>
        </is>
      </c>
      <c r="B5" s="24">
        <f>IF(A5="","",IFERROR(INDEX('Award terms'!$B$6:$B$30,MATCH(A5,'Award terms'!$A$6:$A$30,0)),""))</f>
        <v/>
      </c>
      <c r="C5" s="24" t="inlineStr">
        <is>
          <t>Interim narrative</t>
        </is>
      </c>
      <c r="D5" s="24" t="inlineStr">
        <is>
          <t>First 6 months</t>
        </is>
      </c>
      <c r="E5" s="26">
        <f>TODAY()+6</f>
        <v/>
      </c>
      <c r="F5" s="27">
        <f>IF(E5="","",IF(OR(G5="Submitted",G5="Accepted"),"Done",E5-TODAY()))</f>
        <v/>
      </c>
      <c r="G5" s="24" t="inlineStr">
        <is>
          <t>Drafting</t>
        </is>
      </c>
      <c r="H5" s="24" t="inlineStr">
        <is>
          <t>Maya</t>
        </is>
      </c>
      <c r="I5" s="26" t="n"/>
      <c r="J5" s="24" t="inlineStr">
        <is>
          <t>https://example.org/reports/riverside-interim</t>
        </is>
      </c>
      <c r="K5" s="25" t="inlineStr">
        <is>
          <t>Include 3 student stories + reading-level data</t>
        </is>
      </c>
    </row>
    <row r="6">
      <c r="A6" s="24" t="inlineStr">
        <is>
          <t>Youth Literacy 2026 (example)</t>
        </is>
      </c>
      <c r="B6" s="24">
        <f>IF(A6="","",IFERROR(INDEX('Award terms'!$B$6:$B$30,MATCH(A6,'Award terms'!$A$6:$A$30,0)),""))</f>
        <v/>
      </c>
      <c r="C6" s="24" t="inlineStr">
        <is>
          <t>Interim financial</t>
        </is>
      </c>
      <c r="D6" s="24" t="inlineStr">
        <is>
          <t>First 6 months</t>
        </is>
      </c>
      <c r="E6" s="26">
        <f>TODAY()+6</f>
        <v/>
      </c>
      <c r="F6" s="27">
        <f>IF(E6="","",IF(OR(G6="Submitted",G6="Accepted"),"Done",E6-TODAY()))</f>
        <v/>
      </c>
      <c r="G6" s="24" t="inlineStr">
        <is>
          <t>Not started</t>
        </is>
      </c>
      <c r="H6" s="24" t="inlineStr">
        <is>
          <t>Sam</t>
        </is>
      </c>
      <c r="I6" s="26" t="n"/>
      <c r="J6" s="24" t="n"/>
      <c r="K6" s="25" t="inlineStr">
        <is>
          <t>Pull actuals from the Budget vs. spend tab</t>
        </is>
      </c>
    </row>
    <row r="7">
      <c r="A7" s="24" t="inlineStr">
        <is>
          <t>Food Access Capacity (example)</t>
        </is>
      </c>
      <c r="B7" s="24">
        <f>IF(A7="","",IFERROR(INDEX('Award terms'!$B$6:$B$30,MATCH(A7,'Award terms'!$A$6:$A$30,0)),""))</f>
        <v/>
      </c>
      <c r="C7" s="24" t="inlineStr">
        <is>
          <t>Interim narrative</t>
        </is>
      </c>
      <c r="D7" s="24" t="inlineStr">
        <is>
          <t>Year 1</t>
        </is>
      </c>
      <c r="E7" s="26">
        <f>TODAY()-3</f>
        <v/>
      </c>
      <c r="F7" s="27">
        <f>IF(E7="","",IF(OR(G7="Submitted",G7="Accepted"),"Done",E7-TODAY()))</f>
        <v/>
      </c>
      <c r="G7" s="24" t="inlineStr">
        <is>
          <t>In review</t>
        </is>
      </c>
      <c r="H7" s="24" t="inlineStr">
        <is>
          <t>Jordan</t>
        </is>
      </c>
      <c r="I7" s="26" t="n"/>
      <c r="J7" s="24" t="n"/>
      <c r="K7" s="25" t="inlineStr">
        <is>
          <t>Unlocks the year 2 payment</t>
        </is>
      </c>
    </row>
    <row r="8">
      <c r="A8" s="24" t="inlineStr">
        <is>
          <t>Food Access Capacity (example)</t>
        </is>
      </c>
      <c r="B8" s="24">
        <f>IF(A8="","",IFERROR(INDEX('Award terms'!$B$6:$B$30,MATCH(A8,'Award terms'!$A$6:$A$30,0)),""))</f>
        <v/>
      </c>
      <c r="C8" s="24" t="inlineStr">
        <is>
          <t>Final financial</t>
        </is>
      </c>
      <c r="D8" s="24" t="inlineStr">
        <is>
          <t>Full grant period</t>
        </is>
      </c>
      <c r="E8" s="26">
        <f>TODAY()+490</f>
        <v/>
      </c>
      <c r="F8" s="27">
        <f>IF(E8="","",IF(OR(G8="Submitted",G8="Accepted"),"Done",E8-TODAY()))</f>
        <v/>
      </c>
      <c r="G8" s="24" t="inlineStr">
        <is>
          <t>Not started</t>
        </is>
      </c>
      <c r="H8" s="24" t="inlineStr">
        <is>
          <t>Sam</t>
        </is>
      </c>
      <c r="I8" s="26" t="n"/>
      <c r="J8" s="24" t="n"/>
      <c r="K8" s="25" t="n"/>
    </row>
    <row r="9">
      <c r="A9" s="29" t="n"/>
      <c r="B9" s="36">
        <f>IF(A9="","",IFERROR(INDEX('Award terms'!$B$6:$B$30,MATCH(A9,'Award terms'!$A$6:$A$30,0)),""))</f>
        <v/>
      </c>
      <c r="C9" s="29" t="n"/>
      <c r="D9" s="29" t="n"/>
      <c r="E9" s="30" t="n"/>
      <c r="F9" s="31">
        <f>IF(E9="","",IF(OR(G9="Submitted",G9="Accepted"),"Done",E9-TODAY()))</f>
        <v/>
      </c>
      <c r="G9" s="29" t="n"/>
      <c r="H9" s="29" t="n"/>
      <c r="I9" s="30" t="n"/>
      <c r="J9" s="29" t="n"/>
      <c r="K9" s="6" t="n"/>
    </row>
    <row r="10">
      <c r="A10" s="29" t="n"/>
      <c r="B10" s="36">
        <f>IF(A10="","",IFERROR(INDEX('Award terms'!$B$6:$B$30,MATCH(A10,'Award terms'!$A$6:$A$30,0)),""))</f>
        <v/>
      </c>
      <c r="C10" s="29" t="n"/>
      <c r="D10" s="29" t="n"/>
      <c r="E10" s="30" t="n"/>
      <c r="F10" s="31">
        <f>IF(E10="","",IF(OR(G10="Submitted",G10="Accepted"),"Done",E10-TODAY()))</f>
        <v/>
      </c>
      <c r="G10" s="29" t="n"/>
      <c r="H10" s="29" t="n"/>
      <c r="I10" s="30" t="n"/>
      <c r="J10" s="29" t="n"/>
      <c r="K10" s="6" t="n"/>
    </row>
    <row r="11">
      <c r="A11" s="29" t="n"/>
      <c r="B11" s="36">
        <f>IF(A11="","",IFERROR(INDEX('Award terms'!$B$6:$B$30,MATCH(A11,'Award terms'!$A$6:$A$30,0)),""))</f>
        <v/>
      </c>
      <c r="C11" s="29" t="n"/>
      <c r="D11" s="29" t="n"/>
      <c r="E11" s="30" t="n"/>
      <c r="F11" s="31">
        <f>IF(E11="","",IF(OR(G11="Submitted",G11="Accepted"),"Done",E11-TODAY()))</f>
        <v/>
      </c>
      <c r="G11" s="29" t="n"/>
      <c r="H11" s="29" t="n"/>
      <c r="I11" s="30" t="n"/>
      <c r="J11" s="29" t="n"/>
      <c r="K11" s="6" t="n"/>
    </row>
    <row r="12">
      <c r="A12" s="29" t="n"/>
      <c r="B12" s="36">
        <f>IF(A12="","",IFERROR(INDEX('Award terms'!$B$6:$B$30,MATCH(A12,'Award terms'!$A$6:$A$30,0)),""))</f>
        <v/>
      </c>
      <c r="C12" s="29" t="n"/>
      <c r="D12" s="29" t="n"/>
      <c r="E12" s="30" t="n"/>
      <c r="F12" s="31">
        <f>IF(E12="","",IF(OR(G12="Submitted",G12="Accepted"),"Done",E12-TODAY()))</f>
        <v/>
      </c>
      <c r="G12" s="29" t="n"/>
      <c r="H12" s="29" t="n"/>
      <c r="I12" s="30" t="n"/>
      <c r="J12" s="29" t="n"/>
      <c r="K12" s="6" t="n"/>
    </row>
    <row r="13">
      <c r="A13" s="29" t="n"/>
      <c r="B13" s="36">
        <f>IF(A13="","",IFERROR(INDEX('Award terms'!$B$6:$B$30,MATCH(A13,'Award terms'!$A$6:$A$30,0)),""))</f>
        <v/>
      </c>
      <c r="C13" s="29" t="n"/>
      <c r="D13" s="29" t="n"/>
      <c r="E13" s="30" t="n"/>
      <c r="F13" s="31">
        <f>IF(E13="","",IF(OR(G13="Submitted",G13="Accepted"),"Done",E13-TODAY()))</f>
        <v/>
      </c>
      <c r="G13" s="29" t="n"/>
      <c r="H13" s="29" t="n"/>
      <c r="I13" s="30" t="n"/>
      <c r="J13" s="29" t="n"/>
      <c r="K13" s="6" t="n"/>
    </row>
    <row r="14">
      <c r="A14" s="29" t="n"/>
      <c r="B14" s="36">
        <f>IF(A14="","",IFERROR(INDEX('Award terms'!$B$6:$B$30,MATCH(A14,'Award terms'!$A$6:$A$30,0)),""))</f>
        <v/>
      </c>
      <c r="C14" s="29" t="n"/>
      <c r="D14" s="29" t="n"/>
      <c r="E14" s="30" t="n"/>
      <c r="F14" s="31">
        <f>IF(E14="","",IF(OR(G14="Submitted",G14="Accepted"),"Done",E14-TODAY()))</f>
        <v/>
      </c>
      <c r="G14" s="29" t="n"/>
      <c r="H14" s="29" t="n"/>
      <c r="I14" s="30" t="n"/>
      <c r="J14" s="29" t="n"/>
      <c r="K14" s="6" t="n"/>
    </row>
    <row r="15">
      <c r="A15" s="29" t="n"/>
      <c r="B15" s="36">
        <f>IF(A15="","",IFERROR(INDEX('Award terms'!$B$6:$B$30,MATCH(A15,'Award terms'!$A$6:$A$30,0)),""))</f>
        <v/>
      </c>
      <c r="C15" s="29" t="n"/>
      <c r="D15" s="29" t="n"/>
      <c r="E15" s="30" t="n"/>
      <c r="F15" s="31">
        <f>IF(E15="","",IF(OR(G15="Submitted",G15="Accepted"),"Done",E15-TODAY()))</f>
        <v/>
      </c>
      <c r="G15" s="29" t="n"/>
      <c r="H15" s="29" t="n"/>
      <c r="I15" s="30" t="n"/>
      <c r="J15" s="29" t="n"/>
      <c r="K15" s="6" t="n"/>
    </row>
    <row r="16">
      <c r="A16" s="29" t="n"/>
      <c r="B16" s="36">
        <f>IF(A16="","",IFERROR(INDEX('Award terms'!$B$6:$B$30,MATCH(A16,'Award terms'!$A$6:$A$30,0)),""))</f>
        <v/>
      </c>
      <c r="C16" s="29" t="n"/>
      <c r="D16" s="29" t="n"/>
      <c r="E16" s="30" t="n"/>
      <c r="F16" s="31">
        <f>IF(E16="","",IF(OR(G16="Submitted",G16="Accepted"),"Done",E16-TODAY()))</f>
        <v/>
      </c>
      <c r="G16" s="29" t="n"/>
      <c r="H16" s="29" t="n"/>
      <c r="I16" s="30" t="n"/>
      <c r="J16" s="29" t="n"/>
      <c r="K16" s="6" t="n"/>
    </row>
    <row r="17">
      <c r="A17" s="29" t="n"/>
      <c r="B17" s="36">
        <f>IF(A17="","",IFERROR(INDEX('Award terms'!$B$6:$B$30,MATCH(A17,'Award terms'!$A$6:$A$30,0)),""))</f>
        <v/>
      </c>
      <c r="C17" s="29" t="n"/>
      <c r="D17" s="29" t="n"/>
      <c r="E17" s="30" t="n"/>
      <c r="F17" s="31">
        <f>IF(E17="","",IF(OR(G17="Submitted",G17="Accepted"),"Done",E17-TODAY()))</f>
        <v/>
      </c>
      <c r="G17" s="29" t="n"/>
      <c r="H17" s="29" t="n"/>
      <c r="I17" s="30" t="n"/>
      <c r="J17" s="29" t="n"/>
      <c r="K17" s="6" t="n"/>
    </row>
    <row r="18">
      <c r="A18" s="29" t="n"/>
      <c r="B18" s="36">
        <f>IF(A18="","",IFERROR(INDEX('Award terms'!$B$6:$B$30,MATCH(A18,'Award terms'!$A$6:$A$30,0)),""))</f>
        <v/>
      </c>
      <c r="C18" s="29" t="n"/>
      <c r="D18" s="29" t="n"/>
      <c r="E18" s="30" t="n"/>
      <c r="F18" s="31">
        <f>IF(E18="","",IF(OR(G18="Submitted",G18="Accepted"),"Done",E18-TODAY()))</f>
        <v/>
      </c>
      <c r="G18" s="29" t="n"/>
      <c r="H18" s="29" t="n"/>
      <c r="I18" s="30" t="n"/>
      <c r="J18" s="29" t="n"/>
      <c r="K18" s="6" t="n"/>
    </row>
    <row r="19">
      <c r="A19" s="29" t="n"/>
      <c r="B19" s="36">
        <f>IF(A19="","",IFERROR(INDEX('Award terms'!$B$6:$B$30,MATCH(A19,'Award terms'!$A$6:$A$30,0)),""))</f>
        <v/>
      </c>
      <c r="C19" s="29" t="n"/>
      <c r="D19" s="29" t="n"/>
      <c r="E19" s="30" t="n"/>
      <c r="F19" s="31">
        <f>IF(E19="","",IF(OR(G19="Submitted",G19="Accepted"),"Done",E19-TODAY()))</f>
        <v/>
      </c>
      <c r="G19" s="29" t="n"/>
      <c r="H19" s="29" t="n"/>
      <c r="I19" s="30" t="n"/>
      <c r="J19" s="29" t="n"/>
      <c r="K19" s="6" t="n"/>
    </row>
    <row r="20">
      <c r="A20" s="29" t="n"/>
      <c r="B20" s="36">
        <f>IF(A20="","",IFERROR(INDEX('Award terms'!$B$6:$B$30,MATCH(A20,'Award terms'!$A$6:$A$30,0)),""))</f>
        <v/>
      </c>
      <c r="C20" s="29" t="n"/>
      <c r="D20" s="29" t="n"/>
      <c r="E20" s="30" t="n"/>
      <c r="F20" s="31">
        <f>IF(E20="","",IF(OR(G20="Submitted",G20="Accepted"),"Done",E20-TODAY()))</f>
        <v/>
      </c>
      <c r="G20" s="29" t="n"/>
      <c r="H20" s="29" t="n"/>
      <c r="I20" s="30" t="n"/>
      <c r="J20" s="29" t="n"/>
      <c r="K20" s="6" t="n"/>
    </row>
    <row r="21">
      <c r="A21" s="29" t="n"/>
      <c r="B21" s="36">
        <f>IF(A21="","",IFERROR(INDEX('Award terms'!$B$6:$B$30,MATCH(A21,'Award terms'!$A$6:$A$30,0)),""))</f>
        <v/>
      </c>
      <c r="C21" s="29" t="n"/>
      <c r="D21" s="29" t="n"/>
      <c r="E21" s="30" t="n"/>
      <c r="F21" s="31">
        <f>IF(E21="","",IF(OR(G21="Submitted",G21="Accepted"),"Done",E21-TODAY()))</f>
        <v/>
      </c>
      <c r="G21" s="29" t="n"/>
      <c r="H21" s="29" t="n"/>
      <c r="I21" s="30" t="n"/>
      <c r="J21" s="29" t="n"/>
      <c r="K21" s="6" t="n"/>
    </row>
    <row r="22">
      <c r="A22" s="29" t="n"/>
      <c r="B22" s="36">
        <f>IF(A22="","",IFERROR(INDEX('Award terms'!$B$6:$B$30,MATCH(A22,'Award terms'!$A$6:$A$30,0)),""))</f>
        <v/>
      </c>
      <c r="C22" s="29" t="n"/>
      <c r="D22" s="29" t="n"/>
      <c r="E22" s="30" t="n"/>
      <c r="F22" s="31">
        <f>IF(E22="","",IF(OR(G22="Submitted",G22="Accepted"),"Done",E22-TODAY()))</f>
        <v/>
      </c>
      <c r="G22" s="29" t="n"/>
      <c r="H22" s="29" t="n"/>
      <c r="I22" s="30" t="n"/>
      <c r="J22" s="29" t="n"/>
      <c r="K22" s="6" t="n"/>
    </row>
    <row r="23">
      <c r="A23" s="29" t="n"/>
      <c r="B23" s="36">
        <f>IF(A23="","",IFERROR(INDEX('Award terms'!$B$6:$B$30,MATCH(A23,'Award terms'!$A$6:$A$30,0)),""))</f>
        <v/>
      </c>
      <c r="C23" s="29" t="n"/>
      <c r="D23" s="29" t="n"/>
      <c r="E23" s="30" t="n"/>
      <c r="F23" s="31">
        <f>IF(E23="","",IF(OR(G23="Submitted",G23="Accepted"),"Done",E23-TODAY()))</f>
        <v/>
      </c>
      <c r="G23" s="29" t="n"/>
      <c r="H23" s="29" t="n"/>
      <c r="I23" s="30" t="n"/>
      <c r="J23" s="29" t="n"/>
      <c r="K23" s="6" t="n"/>
    </row>
    <row r="24">
      <c r="A24" s="29" t="n"/>
      <c r="B24" s="36">
        <f>IF(A24="","",IFERROR(INDEX('Award terms'!$B$6:$B$30,MATCH(A24,'Award terms'!$A$6:$A$30,0)),""))</f>
        <v/>
      </c>
      <c r="C24" s="29" t="n"/>
      <c r="D24" s="29" t="n"/>
      <c r="E24" s="30" t="n"/>
      <c r="F24" s="31">
        <f>IF(E24="","",IF(OR(G24="Submitted",G24="Accepted"),"Done",E24-TODAY()))</f>
        <v/>
      </c>
      <c r="G24" s="29" t="n"/>
      <c r="H24" s="29" t="n"/>
      <c r="I24" s="30" t="n"/>
      <c r="J24" s="29" t="n"/>
      <c r="K24" s="6" t="n"/>
    </row>
    <row r="25">
      <c r="A25" s="29" t="n"/>
      <c r="B25" s="36">
        <f>IF(A25="","",IFERROR(INDEX('Award terms'!$B$6:$B$30,MATCH(A25,'Award terms'!$A$6:$A$30,0)),""))</f>
        <v/>
      </c>
      <c r="C25" s="29" t="n"/>
      <c r="D25" s="29" t="n"/>
      <c r="E25" s="30" t="n"/>
      <c r="F25" s="31">
        <f>IF(E25="","",IF(OR(G25="Submitted",G25="Accepted"),"Done",E25-TODAY()))</f>
        <v/>
      </c>
      <c r="G25" s="29" t="n"/>
      <c r="H25" s="29" t="n"/>
      <c r="I25" s="30" t="n"/>
      <c r="J25" s="29" t="n"/>
      <c r="K25" s="6" t="n"/>
    </row>
    <row r="26">
      <c r="A26" s="29" t="n"/>
      <c r="B26" s="36">
        <f>IF(A26="","",IFERROR(INDEX('Award terms'!$B$6:$B$30,MATCH(A26,'Award terms'!$A$6:$A$30,0)),""))</f>
        <v/>
      </c>
      <c r="C26" s="29" t="n"/>
      <c r="D26" s="29" t="n"/>
      <c r="E26" s="30" t="n"/>
      <c r="F26" s="31">
        <f>IF(E26="","",IF(OR(G26="Submitted",G26="Accepted"),"Done",E26-TODAY()))</f>
        <v/>
      </c>
      <c r="G26" s="29" t="n"/>
      <c r="H26" s="29" t="n"/>
      <c r="I26" s="30" t="n"/>
      <c r="J26" s="29" t="n"/>
      <c r="K26" s="6" t="n"/>
    </row>
    <row r="27">
      <c r="A27" s="29" t="n"/>
      <c r="B27" s="36">
        <f>IF(A27="","",IFERROR(INDEX('Award terms'!$B$6:$B$30,MATCH(A27,'Award terms'!$A$6:$A$30,0)),""))</f>
        <v/>
      </c>
      <c r="C27" s="29" t="n"/>
      <c r="D27" s="29" t="n"/>
      <c r="E27" s="30" t="n"/>
      <c r="F27" s="31">
        <f>IF(E27="","",IF(OR(G27="Submitted",G27="Accepted"),"Done",E27-TODAY()))</f>
        <v/>
      </c>
      <c r="G27" s="29" t="n"/>
      <c r="H27" s="29" t="n"/>
      <c r="I27" s="30" t="n"/>
      <c r="J27" s="29" t="n"/>
      <c r="K27" s="6" t="n"/>
    </row>
    <row r="28">
      <c r="A28" s="29" t="n"/>
      <c r="B28" s="36">
        <f>IF(A28="","",IFERROR(INDEX('Award terms'!$B$6:$B$30,MATCH(A28,'Award terms'!$A$6:$A$30,0)),""))</f>
        <v/>
      </c>
      <c r="C28" s="29" t="n"/>
      <c r="D28" s="29" t="n"/>
      <c r="E28" s="30" t="n"/>
      <c r="F28" s="31">
        <f>IF(E28="","",IF(OR(G28="Submitted",G28="Accepted"),"Done",E28-TODAY()))</f>
        <v/>
      </c>
      <c r="G28" s="29" t="n"/>
      <c r="H28" s="29" t="n"/>
      <c r="I28" s="30" t="n"/>
      <c r="J28" s="29" t="n"/>
      <c r="K28" s="6" t="n"/>
    </row>
    <row r="29">
      <c r="A29" s="29" t="n"/>
      <c r="B29" s="36">
        <f>IF(A29="","",IFERROR(INDEX('Award terms'!$B$6:$B$30,MATCH(A29,'Award terms'!$A$6:$A$30,0)),""))</f>
        <v/>
      </c>
      <c r="C29" s="29" t="n"/>
      <c r="D29" s="29" t="n"/>
      <c r="E29" s="30" t="n"/>
      <c r="F29" s="31">
        <f>IF(E29="","",IF(OR(G29="Submitted",G29="Accepted"),"Done",E29-TODAY()))</f>
        <v/>
      </c>
      <c r="G29" s="29" t="n"/>
      <c r="H29" s="29" t="n"/>
      <c r="I29" s="30" t="n"/>
      <c r="J29" s="29" t="n"/>
      <c r="K29" s="6" t="n"/>
    </row>
    <row r="30">
      <c r="A30" s="29" t="n"/>
      <c r="B30" s="36">
        <f>IF(A30="","",IFERROR(INDEX('Award terms'!$B$6:$B$30,MATCH(A30,'Award terms'!$A$6:$A$30,0)),""))</f>
        <v/>
      </c>
      <c r="C30" s="29" t="n"/>
      <c r="D30" s="29" t="n"/>
      <c r="E30" s="30" t="n"/>
      <c r="F30" s="31">
        <f>IF(E30="","",IF(OR(G30="Submitted",G30="Accepted"),"Done",E30-TODAY()))</f>
        <v/>
      </c>
      <c r="G30" s="29" t="n"/>
      <c r="H30" s="29" t="n"/>
      <c r="I30" s="30" t="n"/>
      <c r="J30" s="29" t="n"/>
      <c r="K30" s="6" t="n"/>
    </row>
    <row r="31">
      <c r="A31" s="29" t="n"/>
      <c r="B31" s="36">
        <f>IF(A31="","",IFERROR(INDEX('Award terms'!$B$6:$B$30,MATCH(A31,'Award terms'!$A$6:$A$30,0)),""))</f>
        <v/>
      </c>
      <c r="C31" s="29" t="n"/>
      <c r="D31" s="29" t="n"/>
      <c r="E31" s="30" t="n"/>
      <c r="F31" s="31">
        <f>IF(E31="","",IF(OR(G31="Submitted",G31="Accepted"),"Done",E31-TODAY()))</f>
        <v/>
      </c>
      <c r="G31" s="29" t="n"/>
      <c r="H31" s="29" t="n"/>
      <c r="I31" s="30" t="n"/>
      <c r="J31" s="29" t="n"/>
      <c r="K31" s="6" t="n"/>
    </row>
    <row r="32">
      <c r="A32" s="29" t="n"/>
      <c r="B32" s="36">
        <f>IF(A32="","",IFERROR(INDEX('Award terms'!$B$6:$B$30,MATCH(A32,'Award terms'!$A$6:$A$30,0)),""))</f>
        <v/>
      </c>
      <c r="C32" s="29" t="n"/>
      <c r="D32" s="29" t="n"/>
      <c r="E32" s="30" t="n"/>
      <c r="F32" s="31">
        <f>IF(E32="","",IF(OR(G32="Submitted",G32="Accepted"),"Done",E32-TODAY()))</f>
        <v/>
      </c>
      <c r="G32" s="29" t="n"/>
      <c r="H32" s="29" t="n"/>
      <c r="I32" s="30" t="n"/>
      <c r="J32" s="29" t="n"/>
      <c r="K32" s="6" t="n"/>
    </row>
    <row r="33">
      <c r="A33" s="29" t="n"/>
      <c r="B33" s="36">
        <f>IF(A33="","",IFERROR(INDEX('Award terms'!$B$6:$B$30,MATCH(A33,'Award terms'!$A$6:$A$30,0)),""))</f>
        <v/>
      </c>
      <c r="C33" s="29" t="n"/>
      <c r="D33" s="29" t="n"/>
      <c r="E33" s="30" t="n"/>
      <c r="F33" s="31">
        <f>IF(E33="","",IF(OR(G33="Submitted",G33="Accepted"),"Done",E33-TODAY()))</f>
        <v/>
      </c>
      <c r="G33" s="29" t="n"/>
      <c r="H33" s="29" t="n"/>
      <c r="I33" s="30" t="n"/>
      <c r="J33" s="29" t="n"/>
      <c r="K33" s="6" t="n"/>
    </row>
    <row r="34">
      <c r="A34" s="29" t="n"/>
      <c r="B34" s="36">
        <f>IF(A34="","",IFERROR(INDEX('Award terms'!$B$6:$B$30,MATCH(A34,'Award terms'!$A$6:$A$30,0)),""))</f>
        <v/>
      </c>
      <c r="C34" s="29" t="n"/>
      <c r="D34" s="29" t="n"/>
      <c r="E34" s="30" t="n"/>
      <c r="F34" s="31">
        <f>IF(E34="","",IF(OR(G34="Submitted",G34="Accepted"),"Done",E34-TODAY()))</f>
        <v/>
      </c>
      <c r="G34" s="29" t="n"/>
      <c r="H34" s="29" t="n"/>
      <c r="I34" s="30" t="n"/>
      <c r="J34" s="29" t="n"/>
      <c r="K34" s="6" t="n"/>
    </row>
    <row r="35">
      <c r="A35" s="29" t="n"/>
      <c r="B35" s="36">
        <f>IF(A35="","",IFERROR(INDEX('Award terms'!$B$6:$B$30,MATCH(A35,'Award terms'!$A$6:$A$30,0)),""))</f>
        <v/>
      </c>
      <c r="C35" s="29" t="n"/>
      <c r="D35" s="29" t="n"/>
      <c r="E35" s="30" t="n"/>
      <c r="F35" s="31">
        <f>IF(E35="","",IF(OR(G35="Submitted",G35="Accepted"),"Done",E35-TODAY()))</f>
        <v/>
      </c>
      <c r="G35" s="29" t="n"/>
      <c r="H35" s="29" t="n"/>
      <c r="I35" s="30" t="n"/>
      <c r="J35" s="29" t="n"/>
      <c r="K35" s="6" t="n"/>
    </row>
    <row r="36">
      <c r="A36" s="29" t="n"/>
      <c r="B36" s="36">
        <f>IF(A36="","",IFERROR(INDEX('Award terms'!$B$6:$B$30,MATCH(A36,'Award terms'!$A$6:$A$30,0)),""))</f>
        <v/>
      </c>
      <c r="C36" s="29" t="n"/>
      <c r="D36" s="29" t="n"/>
      <c r="E36" s="30" t="n"/>
      <c r="F36" s="31">
        <f>IF(E36="","",IF(OR(G36="Submitted",G36="Accepted"),"Done",E36-TODAY()))</f>
        <v/>
      </c>
      <c r="G36" s="29" t="n"/>
      <c r="H36" s="29" t="n"/>
      <c r="I36" s="30" t="n"/>
      <c r="J36" s="29" t="n"/>
      <c r="K36" s="6" t="n"/>
    </row>
    <row r="37">
      <c r="A37" s="29" t="n"/>
      <c r="B37" s="36">
        <f>IF(A37="","",IFERROR(INDEX('Award terms'!$B$6:$B$30,MATCH(A37,'Award terms'!$A$6:$A$30,0)),""))</f>
        <v/>
      </c>
      <c r="C37" s="29" t="n"/>
      <c r="D37" s="29" t="n"/>
      <c r="E37" s="30" t="n"/>
      <c r="F37" s="31">
        <f>IF(E37="","",IF(OR(G37="Submitted",G37="Accepted"),"Done",E37-TODAY()))</f>
        <v/>
      </c>
      <c r="G37" s="29" t="n"/>
      <c r="H37" s="29" t="n"/>
      <c r="I37" s="30" t="n"/>
      <c r="J37" s="29" t="n"/>
      <c r="K37" s="6" t="n"/>
    </row>
    <row r="38">
      <c r="A38" s="29" t="n"/>
      <c r="B38" s="36">
        <f>IF(A38="","",IFERROR(INDEX('Award terms'!$B$6:$B$30,MATCH(A38,'Award terms'!$A$6:$A$30,0)),""))</f>
        <v/>
      </c>
      <c r="C38" s="29" t="n"/>
      <c r="D38" s="29" t="n"/>
      <c r="E38" s="30" t="n"/>
      <c r="F38" s="31">
        <f>IF(E38="","",IF(OR(G38="Submitted",G38="Accepted"),"Done",E38-TODAY()))</f>
        <v/>
      </c>
      <c r="G38" s="29" t="n"/>
      <c r="H38" s="29" t="n"/>
      <c r="I38" s="30" t="n"/>
      <c r="J38" s="29" t="n"/>
      <c r="K38" s="6" t="n"/>
    </row>
    <row r="39">
      <c r="A39" s="29" t="n"/>
      <c r="B39" s="36">
        <f>IF(A39="","",IFERROR(INDEX('Award terms'!$B$6:$B$30,MATCH(A39,'Award terms'!$A$6:$A$30,0)),""))</f>
        <v/>
      </c>
      <c r="C39" s="29" t="n"/>
      <c r="D39" s="29" t="n"/>
      <c r="E39" s="30" t="n"/>
      <c r="F39" s="31">
        <f>IF(E39="","",IF(OR(G39="Submitted",G39="Accepted"),"Done",E39-TODAY()))</f>
        <v/>
      </c>
      <c r="G39" s="29" t="n"/>
      <c r="H39" s="29" t="n"/>
      <c r="I39" s="30" t="n"/>
      <c r="J39" s="29" t="n"/>
      <c r="K39" s="6" t="n"/>
    </row>
    <row r="40">
      <c r="A40" s="29" t="n"/>
      <c r="B40" s="36">
        <f>IF(A40="","",IFERROR(INDEX('Award terms'!$B$6:$B$30,MATCH(A40,'Award terms'!$A$6:$A$30,0)),""))</f>
        <v/>
      </c>
      <c r="C40" s="29" t="n"/>
      <c r="D40" s="29" t="n"/>
      <c r="E40" s="30" t="n"/>
      <c r="F40" s="31">
        <f>IF(E40="","",IF(OR(G40="Submitted",G40="Accepted"),"Done",E40-TODAY()))</f>
        <v/>
      </c>
      <c r="G40" s="29" t="n"/>
      <c r="H40" s="29" t="n"/>
      <c r="I40" s="30" t="n"/>
      <c r="J40" s="29" t="n"/>
      <c r="K40" s="6" t="n"/>
    </row>
    <row r="41">
      <c r="A41" s="29" t="n"/>
      <c r="B41" s="36">
        <f>IF(A41="","",IFERROR(INDEX('Award terms'!$B$6:$B$30,MATCH(A41,'Award terms'!$A$6:$A$30,0)),""))</f>
        <v/>
      </c>
      <c r="C41" s="29" t="n"/>
      <c r="D41" s="29" t="n"/>
      <c r="E41" s="30" t="n"/>
      <c r="F41" s="31">
        <f>IF(E41="","",IF(OR(G41="Submitted",G41="Accepted"),"Done",E41-TODAY()))</f>
        <v/>
      </c>
      <c r="G41" s="29" t="n"/>
      <c r="H41" s="29" t="n"/>
      <c r="I41" s="30" t="n"/>
      <c r="J41" s="29" t="n"/>
      <c r="K41" s="6" t="n"/>
    </row>
    <row r="42">
      <c r="A42" s="29" t="n"/>
      <c r="B42" s="36">
        <f>IF(A42="","",IFERROR(INDEX('Award terms'!$B$6:$B$30,MATCH(A42,'Award terms'!$A$6:$A$30,0)),""))</f>
        <v/>
      </c>
      <c r="C42" s="29" t="n"/>
      <c r="D42" s="29" t="n"/>
      <c r="E42" s="30" t="n"/>
      <c r="F42" s="31">
        <f>IF(E42="","",IF(OR(G42="Submitted",G42="Accepted"),"Done",E42-TODAY()))</f>
        <v/>
      </c>
      <c r="G42" s="29" t="n"/>
      <c r="H42" s="29" t="n"/>
      <c r="I42" s="30" t="n"/>
      <c r="J42" s="29" t="n"/>
      <c r="K42" s="6" t="n"/>
    </row>
    <row r="43">
      <c r="A43" s="29" t="n"/>
      <c r="B43" s="36">
        <f>IF(A43="","",IFERROR(INDEX('Award terms'!$B$6:$B$30,MATCH(A43,'Award terms'!$A$6:$A$30,0)),""))</f>
        <v/>
      </c>
      <c r="C43" s="29" t="n"/>
      <c r="D43" s="29" t="n"/>
      <c r="E43" s="30" t="n"/>
      <c r="F43" s="31">
        <f>IF(E43="","",IF(OR(G43="Submitted",G43="Accepted"),"Done",E43-TODAY()))</f>
        <v/>
      </c>
      <c r="G43" s="29" t="n"/>
      <c r="H43" s="29" t="n"/>
      <c r="I43" s="30" t="n"/>
      <c r="J43" s="29" t="n"/>
      <c r="K43" s="6" t="n"/>
    </row>
    <row r="44">
      <c r="A44" s="29" t="n"/>
      <c r="B44" s="36">
        <f>IF(A44="","",IFERROR(INDEX('Award terms'!$B$6:$B$30,MATCH(A44,'Award terms'!$A$6:$A$30,0)),""))</f>
        <v/>
      </c>
      <c r="C44" s="29" t="n"/>
      <c r="D44" s="29" t="n"/>
      <c r="E44" s="30" t="n"/>
      <c r="F44" s="31">
        <f>IF(E44="","",IF(OR(G44="Submitted",G44="Accepted"),"Done",E44-TODAY()))</f>
        <v/>
      </c>
      <c r="G44" s="29" t="n"/>
      <c r="H44" s="29" t="n"/>
      <c r="I44" s="30" t="n"/>
      <c r="J44" s="29" t="n"/>
      <c r="K44" s="6" t="n"/>
    </row>
    <row r="45">
      <c r="A45" s="29" t="n"/>
      <c r="B45" s="36">
        <f>IF(A45="","",IFERROR(INDEX('Award terms'!$B$6:$B$30,MATCH(A45,'Award terms'!$A$6:$A$30,0)),""))</f>
        <v/>
      </c>
      <c r="C45" s="29" t="n"/>
      <c r="D45" s="29" t="n"/>
      <c r="E45" s="30" t="n"/>
      <c r="F45" s="31">
        <f>IF(E45="","",IF(OR(G45="Submitted",G45="Accepted"),"Done",E45-TODAY()))</f>
        <v/>
      </c>
      <c r="G45" s="29" t="n"/>
      <c r="H45" s="29" t="n"/>
      <c r="I45" s="30" t="n"/>
      <c r="J45" s="29" t="n"/>
      <c r="K45" s="6" t="n"/>
    </row>
    <row r="46">
      <c r="A46" s="29" t="n"/>
      <c r="B46" s="36">
        <f>IF(A46="","",IFERROR(INDEX('Award terms'!$B$6:$B$30,MATCH(A46,'Award terms'!$A$6:$A$30,0)),""))</f>
        <v/>
      </c>
      <c r="C46" s="29" t="n"/>
      <c r="D46" s="29" t="n"/>
      <c r="E46" s="30" t="n"/>
      <c r="F46" s="31">
        <f>IF(E46="","",IF(OR(G46="Submitted",G46="Accepted"),"Done",E46-TODAY()))</f>
        <v/>
      </c>
      <c r="G46" s="29" t="n"/>
      <c r="H46" s="29" t="n"/>
      <c r="I46" s="30" t="n"/>
      <c r="J46" s="29" t="n"/>
      <c r="K46" s="6" t="n"/>
    </row>
    <row r="47">
      <c r="A47" s="29" t="n"/>
      <c r="B47" s="36">
        <f>IF(A47="","",IFERROR(INDEX('Award terms'!$B$6:$B$30,MATCH(A47,'Award terms'!$A$6:$A$30,0)),""))</f>
        <v/>
      </c>
      <c r="C47" s="29" t="n"/>
      <c r="D47" s="29" t="n"/>
      <c r="E47" s="30" t="n"/>
      <c r="F47" s="31">
        <f>IF(E47="","",IF(OR(G47="Submitted",G47="Accepted"),"Done",E47-TODAY()))</f>
        <v/>
      </c>
      <c r="G47" s="29" t="n"/>
      <c r="H47" s="29" t="n"/>
      <c r="I47" s="30" t="n"/>
      <c r="J47" s="29" t="n"/>
      <c r="K47" s="6" t="n"/>
    </row>
    <row r="48">
      <c r="A48" s="29" t="n"/>
      <c r="B48" s="36">
        <f>IF(A48="","",IFERROR(INDEX('Award terms'!$B$6:$B$30,MATCH(A48,'Award terms'!$A$6:$A$30,0)),""))</f>
        <v/>
      </c>
      <c r="C48" s="29" t="n"/>
      <c r="D48" s="29" t="n"/>
      <c r="E48" s="30" t="n"/>
      <c r="F48" s="31">
        <f>IF(E48="","",IF(OR(G48="Submitted",G48="Accepted"),"Done",E48-TODAY()))</f>
        <v/>
      </c>
      <c r="G48" s="29" t="n"/>
      <c r="H48" s="29" t="n"/>
      <c r="I48" s="30" t="n"/>
      <c r="J48" s="29" t="n"/>
      <c r="K48" s="6" t="n"/>
    </row>
    <row r="49">
      <c r="A49" s="29" t="n"/>
      <c r="B49" s="36">
        <f>IF(A49="","",IFERROR(INDEX('Award terms'!$B$6:$B$30,MATCH(A49,'Award terms'!$A$6:$A$30,0)),""))</f>
        <v/>
      </c>
      <c r="C49" s="29" t="n"/>
      <c r="D49" s="29" t="n"/>
      <c r="E49" s="30" t="n"/>
      <c r="F49" s="31">
        <f>IF(E49="","",IF(OR(G49="Submitted",G49="Accepted"),"Done",E49-TODAY()))</f>
        <v/>
      </c>
      <c r="G49" s="29" t="n"/>
      <c r="H49" s="29" t="n"/>
      <c r="I49" s="30" t="n"/>
      <c r="J49" s="29" t="n"/>
      <c r="K49" s="6" t="n"/>
    </row>
    <row r="50">
      <c r="A50" s="29" t="n"/>
      <c r="B50" s="36">
        <f>IF(A50="","",IFERROR(INDEX('Award terms'!$B$6:$B$30,MATCH(A50,'Award terms'!$A$6:$A$30,0)),""))</f>
        <v/>
      </c>
      <c r="C50" s="29" t="n"/>
      <c r="D50" s="29" t="n"/>
      <c r="E50" s="30" t="n"/>
      <c r="F50" s="31">
        <f>IF(E50="","",IF(OR(G50="Submitted",G50="Accepted"),"Done",E50-TODAY()))</f>
        <v/>
      </c>
      <c r="G50" s="29" t="n"/>
      <c r="H50" s="29" t="n"/>
      <c r="I50" s="30" t="n"/>
      <c r="J50" s="29" t="n"/>
      <c r="K50" s="6" t="n"/>
    </row>
    <row r="51">
      <c r="A51" s="29" t="n"/>
      <c r="B51" s="36">
        <f>IF(A51="","",IFERROR(INDEX('Award terms'!$B$6:$B$30,MATCH(A51,'Award terms'!$A$6:$A$30,0)),""))</f>
        <v/>
      </c>
      <c r="C51" s="29" t="n"/>
      <c r="D51" s="29" t="n"/>
      <c r="E51" s="30" t="n"/>
      <c r="F51" s="31">
        <f>IF(E51="","",IF(OR(G51="Submitted",G51="Accepted"),"Done",E51-TODAY()))</f>
        <v/>
      </c>
      <c r="G51" s="29" t="n"/>
      <c r="H51" s="29" t="n"/>
      <c r="I51" s="30" t="n"/>
      <c r="J51" s="29" t="n"/>
      <c r="K51" s="6" t="n"/>
    </row>
    <row r="52">
      <c r="A52" s="29" t="n"/>
      <c r="B52" s="36">
        <f>IF(A52="","",IFERROR(INDEX('Award terms'!$B$6:$B$30,MATCH(A52,'Award terms'!$A$6:$A$30,0)),""))</f>
        <v/>
      </c>
      <c r="C52" s="29" t="n"/>
      <c r="D52" s="29" t="n"/>
      <c r="E52" s="30" t="n"/>
      <c r="F52" s="31">
        <f>IF(E52="","",IF(OR(G52="Submitted",G52="Accepted"),"Done",E52-TODAY()))</f>
        <v/>
      </c>
      <c r="G52" s="29" t="n"/>
      <c r="H52" s="29" t="n"/>
      <c r="I52" s="30" t="n"/>
      <c r="J52" s="29" t="n"/>
      <c r="K52" s="6" t="n"/>
    </row>
    <row r="53">
      <c r="A53" s="29" t="n"/>
      <c r="B53" s="36">
        <f>IF(A53="","",IFERROR(INDEX('Award terms'!$B$6:$B$30,MATCH(A53,'Award terms'!$A$6:$A$30,0)),""))</f>
        <v/>
      </c>
      <c r="C53" s="29" t="n"/>
      <c r="D53" s="29" t="n"/>
      <c r="E53" s="30" t="n"/>
      <c r="F53" s="31">
        <f>IF(E53="","",IF(OR(G53="Submitted",G53="Accepted"),"Done",E53-TODAY()))</f>
        <v/>
      </c>
      <c r="G53" s="29" t="n"/>
      <c r="H53" s="29" t="n"/>
      <c r="I53" s="30" t="n"/>
      <c r="J53" s="29" t="n"/>
      <c r="K53" s="6" t="n"/>
    </row>
    <row r="54">
      <c r="A54" s="29" t="n"/>
      <c r="B54" s="36">
        <f>IF(A54="","",IFERROR(INDEX('Award terms'!$B$6:$B$30,MATCH(A54,'Award terms'!$A$6:$A$30,0)),""))</f>
        <v/>
      </c>
      <c r="C54" s="29" t="n"/>
      <c r="D54" s="29" t="n"/>
      <c r="E54" s="30" t="n"/>
      <c r="F54" s="31">
        <f>IF(E54="","",IF(OR(G54="Submitted",G54="Accepted"),"Done",E54-TODAY()))</f>
        <v/>
      </c>
      <c r="G54" s="29" t="n"/>
      <c r="H54" s="29" t="n"/>
      <c r="I54" s="30" t="n"/>
      <c r="J54" s="29" t="n"/>
      <c r="K54" s="6" t="n"/>
    </row>
    <row r="55">
      <c r="A55" s="29" t="n"/>
      <c r="B55" s="36">
        <f>IF(A55="","",IFERROR(INDEX('Award terms'!$B$6:$B$30,MATCH(A55,'Award terms'!$A$6:$A$30,0)),""))</f>
        <v/>
      </c>
      <c r="C55" s="29" t="n"/>
      <c r="D55" s="29" t="n"/>
      <c r="E55" s="30" t="n"/>
      <c r="F55" s="31">
        <f>IF(E55="","",IF(OR(G55="Submitted",G55="Accepted"),"Done",E55-TODAY()))</f>
        <v/>
      </c>
      <c r="G55" s="29" t="n"/>
      <c r="H55" s="29" t="n"/>
      <c r="I55" s="30" t="n"/>
      <c r="J55" s="29" t="n"/>
      <c r="K55" s="6" t="n"/>
    </row>
    <row r="56">
      <c r="A56" s="29" t="n"/>
      <c r="B56" s="36">
        <f>IF(A56="","",IFERROR(INDEX('Award terms'!$B$6:$B$30,MATCH(A56,'Award terms'!$A$6:$A$30,0)),""))</f>
        <v/>
      </c>
      <c r="C56" s="29" t="n"/>
      <c r="D56" s="29" t="n"/>
      <c r="E56" s="30" t="n"/>
      <c r="F56" s="31">
        <f>IF(E56="","",IF(OR(G56="Submitted",G56="Accepted"),"Done",E56-TODAY()))</f>
        <v/>
      </c>
      <c r="G56" s="29" t="n"/>
      <c r="H56" s="29" t="n"/>
      <c r="I56" s="30" t="n"/>
      <c r="J56" s="29" t="n"/>
      <c r="K56" s="6" t="n"/>
    </row>
    <row r="57">
      <c r="A57" s="29" t="n"/>
      <c r="B57" s="36">
        <f>IF(A57="","",IFERROR(INDEX('Award terms'!$B$6:$B$30,MATCH(A57,'Award terms'!$A$6:$A$30,0)),""))</f>
        <v/>
      </c>
      <c r="C57" s="29" t="n"/>
      <c r="D57" s="29" t="n"/>
      <c r="E57" s="30" t="n"/>
      <c r="F57" s="31">
        <f>IF(E57="","",IF(OR(G57="Submitted",G57="Accepted"),"Done",E57-TODAY()))</f>
        <v/>
      </c>
      <c r="G57" s="29" t="n"/>
      <c r="H57" s="29" t="n"/>
      <c r="I57" s="30" t="n"/>
      <c r="J57" s="29" t="n"/>
      <c r="K57" s="6" t="n"/>
    </row>
    <row r="58">
      <c r="A58" s="29" t="n"/>
      <c r="B58" s="36">
        <f>IF(A58="","",IFERROR(INDEX('Award terms'!$B$6:$B$30,MATCH(A58,'Award terms'!$A$6:$A$30,0)),""))</f>
        <v/>
      </c>
      <c r="C58" s="29" t="n"/>
      <c r="D58" s="29" t="n"/>
      <c r="E58" s="30" t="n"/>
      <c r="F58" s="31">
        <f>IF(E58="","",IF(OR(G58="Submitted",G58="Accepted"),"Done",E58-TODAY()))</f>
        <v/>
      </c>
      <c r="G58" s="29" t="n"/>
      <c r="H58" s="29" t="n"/>
      <c r="I58" s="30" t="n"/>
      <c r="J58" s="29" t="n"/>
      <c r="K58" s="6" t="n"/>
    </row>
    <row r="59">
      <c r="A59" s="29" t="n"/>
      <c r="B59" s="36">
        <f>IF(A59="","",IFERROR(INDEX('Award terms'!$B$6:$B$30,MATCH(A59,'Award terms'!$A$6:$A$30,0)),""))</f>
        <v/>
      </c>
      <c r="C59" s="29" t="n"/>
      <c r="D59" s="29" t="n"/>
      <c r="E59" s="30" t="n"/>
      <c r="F59" s="31">
        <f>IF(E59="","",IF(OR(G59="Submitted",G59="Accepted"),"Done",E59-TODAY()))</f>
        <v/>
      </c>
      <c r="G59" s="29" t="n"/>
      <c r="H59" s="29" t="n"/>
      <c r="I59" s="30" t="n"/>
      <c r="J59" s="29" t="n"/>
      <c r="K59" s="6" t="n"/>
    </row>
    <row r="60">
      <c r="A60" s="29" t="n"/>
      <c r="B60" s="36">
        <f>IF(A60="","",IFERROR(INDEX('Award terms'!$B$6:$B$30,MATCH(A60,'Award terms'!$A$6:$A$30,0)),""))</f>
        <v/>
      </c>
      <c r="C60" s="29" t="n"/>
      <c r="D60" s="29" t="n"/>
      <c r="E60" s="30" t="n"/>
      <c r="F60" s="31">
        <f>IF(E60="","",IF(OR(G60="Submitted",G60="Accepted"),"Done",E60-TODAY()))</f>
        <v/>
      </c>
      <c r="G60" s="29" t="n"/>
      <c r="H60" s="29" t="n"/>
      <c r="I60" s="30" t="n"/>
      <c r="J60" s="29" t="n"/>
      <c r="K60" s="6" t="n"/>
    </row>
    <row r="61">
      <c r="A61" s="29" t="n"/>
      <c r="B61" s="36">
        <f>IF(A61="","",IFERROR(INDEX('Award terms'!$B$6:$B$30,MATCH(A61,'Award terms'!$A$6:$A$30,0)),""))</f>
        <v/>
      </c>
      <c r="C61" s="29" t="n"/>
      <c r="D61" s="29" t="n"/>
      <c r="E61" s="30" t="n"/>
      <c r="F61" s="31">
        <f>IF(E61="","",IF(OR(G61="Submitted",G61="Accepted"),"Done",E61-TODAY()))</f>
        <v/>
      </c>
      <c r="G61" s="29" t="n"/>
      <c r="H61" s="29" t="n"/>
      <c r="I61" s="30" t="n"/>
      <c r="J61" s="29" t="n"/>
      <c r="K61" s="6" t="n"/>
    </row>
    <row r="62">
      <c r="A62" s="29" t="n"/>
      <c r="B62" s="36">
        <f>IF(A62="","",IFERROR(INDEX('Award terms'!$B$6:$B$30,MATCH(A62,'Award terms'!$A$6:$A$30,0)),""))</f>
        <v/>
      </c>
      <c r="C62" s="29" t="n"/>
      <c r="D62" s="29" t="n"/>
      <c r="E62" s="30" t="n"/>
      <c r="F62" s="31">
        <f>IF(E62="","",IF(OR(G62="Submitted",G62="Accepted"),"Done",E62-TODAY()))</f>
        <v/>
      </c>
      <c r="G62" s="29" t="n"/>
      <c r="H62" s="29" t="n"/>
      <c r="I62" s="30" t="n"/>
      <c r="J62" s="29" t="n"/>
      <c r="K62" s="6" t="n"/>
    </row>
    <row r="63">
      <c r="A63" s="29" t="n"/>
      <c r="B63" s="36">
        <f>IF(A63="","",IFERROR(INDEX('Award terms'!$B$6:$B$30,MATCH(A63,'Award terms'!$A$6:$A$30,0)),""))</f>
        <v/>
      </c>
      <c r="C63" s="29" t="n"/>
      <c r="D63" s="29" t="n"/>
      <c r="E63" s="30" t="n"/>
      <c r="F63" s="31">
        <f>IF(E63="","",IF(OR(G63="Submitted",G63="Accepted"),"Done",E63-TODAY()))</f>
        <v/>
      </c>
      <c r="G63" s="29" t="n"/>
      <c r="H63" s="29" t="n"/>
      <c r="I63" s="30" t="n"/>
      <c r="J63" s="29" t="n"/>
      <c r="K63" s="6" t="n"/>
    </row>
    <row r="64">
      <c r="A64" s="29" t="n"/>
      <c r="B64" s="36">
        <f>IF(A64="","",IFERROR(INDEX('Award terms'!$B$6:$B$30,MATCH(A64,'Award terms'!$A$6:$A$30,0)),""))</f>
        <v/>
      </c>
      <c r="C64" s="29" t="n"/>
      <c r="D64" s="29" t="n"/>
      <c r="E64" s="30" t="n"/>
      <c r="F64" s="31">
        <f>IF(E64="","",IF(OR(G64="Submitted",G64="Accepted"),"Done",E64-TODAY()))</f>
        <v/>
      </c>
      <c r="G64" s="29" t="n"/>
      <c r="H64" s="29" t="n"/>
      <c r="I64" s="30" t="n"/>
      <c r="J64" s="29" t="n"/>
      <c r="K64" s="6" t="n"/>
    </row>
    <row r="65">
      <c r="A65" s="29" t="n"/>
      <c r="B65" s="36">
        <f>IF(A65="","",IFERROR(INDEX('Award terms'!$B$6:$B$30,MATCH(A65,'Award terms'!$A$6:$A$30,0)),""))</f>
        <v/>
      </c>
      <c r="C65" s="29" t="n"/>
      <c r="D65" s="29" t="n"/>
      <c r="E65" s="30" t="n"/>
      <c r="F65" s="31">
        <f>IF(E65="","",IF(OR(G65="Submitted",G65="Accepted"),"Done",E65-TODAY()))</f>
        <v/>
      </c>
      <c r="G65" s="29" t="n"/>
      <c r="H65" s="29" t="n"/>
      <c r="I65" s="30" t="n"/>
      <c r="J65" s="29" t="n"/>
      <c r="K65" s="6" t="n"/>
    </row>
    <row r="66">
      <c r="A66" s="29" t="n"/>
      <c r="B66" s="36">
        <f>IF(A66="","",IFERROR(INDEX('Award terms'!$B$6:$B$30,MATCH(A66,'Award terms'!$A$6:$A$30,0)),""))</f>
        <v/>
      </c>
      <c r="C66" s="29" t="n"/>
      <c r="D66" s="29" t="n"/>
      <c r="E66" s="30" t="n"/>
      <c r="F66" s="31">
        <f>IF(E66="","",IF(OR(G66="Submitted",G66="Accepted"),"Done",E66-TODAY()))</f>
        <v/>
      </c>
      <c r="G66" s="29" t="n"/>
      <c r="H66" s="29" t="n"/>
      <c r="I66" s="30" t="n"/>
      <c r="J66" s="29" t="n"/>
      <c r="K66" s="6" t="n"/>
    </row>
    <row r="67">
      <c r="A67" s="29" t="n"/>
      <c r="B67" s="36">
        <f>IF(A67="","",IFERROR(INDEX('Award terms'!$B$6:$B$30,MATCH(A67,'Award terms'!$A$6:$A$30,0)),""))</f>
        <v/>
      </c>
      <c r="C67" s="29" t="n"/>
      <c r="D67" s="29" t="n"/>
      <c r="E67" s="30" t="n"/>
      <c r="F67" s="31">
        <f>IF(E67="","",IF(OR(G67="Submitted",G67="Accepted"),"Done",E67-TODAY()))</f>
        <v/>
      </c>
      <c r="G67" s="29" t="n"/>
      <c r="H67" s="29" t="n"/>
      <c r="I67" s="30" t="n"/>
      <c r="J67" s="29" t="n"/>
      <c r="K67" s="6" t="n"/>
    </row>
    <row r="68">
      <c r="A68" s="29" t="n"/>
      <c r="B68" s="36">
        <f>IF(A68="","",IFERROR(INDEX('Award terms'!$B$6:$B$30,MATCH(A68,'Award terms'!$A$6:$A$30,0)),""))</f>
        <v/>
      </c>
      <c r="C68" s="29" t="n"/>
      <c r="D68" s="29" t="n"/>
      <c r="E68" s="30" t="n"/>
      <c r="F68" s="31">
        <f>IF(E68="","",IF(OR(G68="Submitted",G68="Accepted"),"Done",E68-TODAY()))</f>
        <v/>
      </c>
      <c r="G68" s="29" t="n"/>
      <c r="H68" s="29" t="n"/>
      <c r="I68" s="30" t="n"/>
      <c r="J68" s="29" t="n"/>
      <c r="K68" s="6" t="n"/>
    </row>
    <row r="69">
      <c r="A69" s="29" t="n"/>
      <c r="B69" s="36">
        <f>IF(A69="","",IFERROR(INDEX('Award terms'!$B$6:$B$30,MATCH(A69,'Award terms'!$A$6:$A$30,0)),""))</f>
        <v/>
      </c>
      <c r="C69" s="29" t="n"/>
      <c r="D69" s="29" t="n"/>
      <c r="E69" s="30" t="n"/>
      <c r="F69" s="31">
        <f>IF(E69="","",IF(OR(G69="Submitted",G69="Accepted"),"Done",E69-TODAY()))</f>
        <v/>
      </c>
      <c r="G69" s="29" t="n"/>
      <c r="H69" s="29" t="n"/>
      <c r="I69" s="30" t="n"/>
      <c r="J69" s="29" t="n"/>
      <c r="K69" s="6" t="n"/>
    </row>
    <row r="70">
      <c r="A70" s="29" t="n"/>
      <c r="B70" s="36">
        <f>IF(A70="","",IFERROR(INDEX('Award terms'!$B$6:$B$30,MATCH(A70,'Award terms'!$A$6:$A$30,0)),""))</f>
        <v/>
      </c>
      <c r="C70" s="29" t="n"/>
      <c r="D70" s="29" t="n"/>
      <c r="E70" s="30" t="n"/>
      <c r="F70" s="31">
        <f>IF(E70="","",IF(OR(G70="Submitted",G70="Accepted"),"Done",E70-TODAY()))</f>
        <v/>
      </c>
      <c r="G70" s="29" t="n"/>
      <c r="H70" s="29" t="n"/>
      <c r="I70" s="30" t="n"/>
      <c r="J70" s="29" t="n"/>
      <c r="K70" s="6" t="n"/>
    </row>
    <row r="71">
      <c r="A71" s="29" t="n"/>
      <c r="B71" s="36">
        <f>IF(A71="","",IFERROR(INDEX('Award terms'!$B$6:$B$30,MATCH(A71,'Award terms'!$A$6:$A$30,0)),""))</f>
        <v/>
      </c>
      <c r="C71" s="29" t="n"/>
      <c r="D71" s="29" t="n"/>
      <c r="E71" s="30" t="n"/>
      <c r="F71" s="31">
        <f>IF(E71="","",IF(OR(G71="Submitted",G71="Accepted"),"Done",E71-TODAY()))</f>
        <v/>
      </c>
      <c r="G71" s="29" t="n"/>
      <c r="H71" s="29" t="n"/>
      <c r="I71" s="30" t="n"/>
      <c r="J71" s="29" t="n"/>
      <c r="K71" s="6" t="n"/>
    </row>
    <row r="72">
      <c r="A72" s="29" t="n"/>
      <c r="B72" s="36">
        <f>IF(A72="","",IFERROR(INDEX('Award terms'!$B$6:$B$30,MATCH(A72,'Award terms'!$A$6:$A$30,0)),""))</f>
        <v/>
      </c>
      <c r="C72" s="29" t="n"/>
      <c r="D72" s="29" t="n"/>
      <c r="E72" s="30" t="n"/>
      <c r="F72" s="31">
        <f>IF(E72="","",IF(OR(G72="Submitted",G72="Accepted"),"Done",E72-TODAY()))</f>
        <v/>
      </c>
      <c r="G72" s="29" t="n"/>
      <c r="H72" s="29" t="n"/>
      <c r="I72" s="30" t="n"/>
      <c r="J72" s="29" t="n"/>
      <c r="K72" s="6" t="n"/>
    </row>
    <row r="73">
      <c r="A73" s="29" t="n"/>
      <c r="B73" s="36">
        <f>IF(A73="","",IFERROR(INDEX('Award terms'!$B$6:$B$30,MATCH(A73,'Award terms'!$A$6:$A$30,0)),""))</f>
        <v/>
      </c>
      <c r="C73" s="29" t="n"/>
      <c r="D73" s="29" t="n"/>
      <c r="E73" s="30" t="n"/>
      <c r="F73" s="31">
        <f>IF(E73="","",IF(OR(G73="Submitted",G73="Accepted"),"Done",E73-TODAY()))</f>
        <v/>
      </c>
      <c r="G73" s="29" t="n"/>
      <c r="H73" s="29" t="n"/>
      <c r="I73" s="30" t="n"/>
      <c r="J73" s="29" t="n"/>
      <c r="K73" s="6" t="n"/>
    </row>
    <row r="74">
      <c r="A74" s="29" t="n"/>
      <c r="B74" s="36">
        <f>IF(A74="","",IFERROR(INDEX('Award terms'!$B$6:$B$30,MATCH(A74,'Award terms'!$A$6:$A$30,0)),""))</f>
        <v/>
      </c>
      <c r="C74" s="29" t="n"/>
      <c r="D74" s="29" t="n"/>
      <c r="E74" s="30" t="n"/>
      <c r="F74" s="31">
        <f>IF(E74="","",IF(OR(G74="Submitted",G74="Accepted"),"Done",E74-TODAY()))</f>
        <v/>
      </c>
      <c r="G74" s="29" t="n"/>
      <c r="H74" s="29" t="n"/>
      <c r="I74" s="30" t="n"/>
      <c r="J74" s="29" t="n"/>
      <c r="K74" s="6" t="n"/>
    </row>
    <row r="75">
      <c r="A75" s="29" t="n"/>
      <c r="B75" s="36">
        <f>IF(A75="","",IFERROR(INDEX('Award terms'!$B$6:$B$30,MATCH(A75,'Award terms'!$A$6:$A$30,0)),""))</f>
        <v/>
      </c>
      <c r="C75" s="29" t="n"/>
      <c r="D75" s="29" t="n"/>
      <c r="E75" s="30" t="n"/>
      <c r="F75" s="31">
        <f>IF(E75="","",IF(OR(G75="Submitted",G75="Accepted"),"Done",E75-TODAY()))</f>
        <v/>
      </c>
      <c r="G75" s="29" t="n"/>
      <c r="H75" s="29" t="n"/>
      <c r="I75" s="30" t="n"/>
      <c r="J75" s="29" t="n"/>
      <c r="K75" s="6" t="n"/>
    </row>
    <row r="76">
      <c r="A76" s="29" t="n"/>
      <c r="B76" s="36">
        <f>IF(A76="","",IFERROR(INDEX('Award terms'!$B$6:$B$30,MATCH(A76,'Award terms'!$A$6:$A$30,0)),""))</f>
        <v/>
      </c>
      <c r="C76" s="29" t="n"/>
      <c r="D76" s="29" t="n"/>
      <c r="E76" s="30" t="n"/>
      <c r="F76" s="31">
        <f>IF(E76="","",IF(OR(G76="Submitted",G76="Accepted"),"Done",E76-TODAY()))</f>
        <v/>
      </c>
      <c r="G76" s="29" t="n"/>
      <c r="H76" s="29" t="n"/>
      <c r="I76" s="30" t="n"/>
      <c r="J76" s="29" t="n"/>
      <c r="K76" s="6" t="n"/>
    </row>
    <row r="77">
      <c r="A77" s="29" t="n"/>
      <c r="B77" s="36">
        <f>IF(A77="","",IFERROR(INDEX('Award terms'!$B$6:$B$30,MATCH(A77,'Award terms'!$A$6:$A$30,0)),""))</f>
        <v/>
      </c>
      <c r="C77" s="29" t="n"/>
      <c r="D77" s="29" t="n"/>
      <c r="E77" s="30" t="n"/>
      <c r="F77" s="31">
        <f>IF(E77="","",IF(OR(G77="Submitted",G77="Accepted"),"Done",E77-TODAY()))</f>
        <v/>
      </c>
      <c r="G77" s="29" t="n"/>
      <c r="H77" s="29" t="n"/>
      <c r="I77" s="30" t="n"/>
      <c r="J77" s="29" t="n"/>
      <c r="K77" s="6" t="n"/>
    </row>
    <row r="78">
      <c r="A78" s="29" t="n"/>
      <c r="B78" s="36">
        <f>IF(A78="","",IFERROR(INDEX('Award terms'!$B$6:$B$30,MATCH(A78,'Award terms'!$A$6:$A$30,0)),""))</f>
        <v/>
      </c>
      <c r="C78" s="29" t="n"/>
      <c r="D78" s="29" t="n"/>
      <c r="E78" s="30" t="n"/>
      <c r="F78" s="31">
        <f>IF(E78="","",IF(OR(G78="Submitted",G78="Accepted"),"Done",E78-TODAY()))</f>
        <v/>
      </c>
      <c r="G78" s="29" t="n"/>
      <c r="H78" s="29" t="n"/>
      <c r="I78" s="30" t="n"/>
      <c r="J78" s="29" t="n"/>
      <c r="K78" s="6" t="n"/>
    </row>
    <row r="79">
      <c r="A79" s="29" t="n"/>
      <c r="B79" s="36">
        <f>IF(A79="","",IFERROR(INDEX('Award terms'!$B$6:$B$30,MATCH(A79,'Award terms'!$A$6:$A$30,0)),""))</f>
        <v/>
      </c>
      <c r="C79" s="29" t="n"/>
      <c r="D79" s="29" t="n"/>
      <c r="E79" s="30" t="n"/>
      <c r="F79" s="31">
        <f>IF(E79="","",IF(OR(G79="Submitted",G79="Accepted"),"Done",E79-TODAY()))</f>
        <v/>
      </c>
      <c r="G79" s="29" t="n"/>
      <c r="H79" s="29" t="n"/>
      <c r="I79" s="30" t="n"/>
      <c r="J79" s="29" t="n"/>
      <c r="K79" s="6" t="n"/>
    </row>
    <row r="80">
      <c r="A80" s="29" t="n"/>
      <c r="B80" s="36">
        <f>IF(A80="","",IFERROR(INDEX('Award terms'!$B$6:$B$30,MATCH(A80,'Award terms'!$A$6:$A$30,0)),""))</f>
        <v/>
      </c>
      <c r="C80" s="29" t="n"/>
      <c r="D80" s="29" t="n"/>
      <c r="E80" s="30" t="n"/>
      <c r="F80" s="31">
        <f>IF(E80="","",IF(OR(G80="Submitted",G80="Accepted"),"Done",E80-TODAY()))</f>
        <v/>
      </c>
      <c r="G80" s="29" t="n"/>
      <c r="H80" s="29" t="n"/>
      <c r="I80" s="30" t="n"/>
      <c r="J80" s="29" t="n"/>
      <c r="K80" s="6" t="n"/>
    </row>
    <row r="81">
      <c r="A81" s="29" t="n"/>
      <c r="B81" s="36">
        <f>IF(A81="","",IFERROR(INDEX('Award terms'!$B$6:$B$30,MATCH(A81,'Award terms'!$A$6:$A$30,0)),""))</f>
        <v/>
      </c>
      <c r="C81" s="29" t="n"/>
      <c r="D81" s="29" t="n"/>
      <c r="E81" s="30" t="n"/>
      <c r="F81" s="31">
        <f>IF(E81="","",IF(OR(G81="Submitted",G81="Accepted"),"Done",E81-TODAY()))</f>
        <v/>
      </c>
      <c r="G81" s="29" t="n"/>
      <c r="H81" s="29" t="n"/>
      <c r="I81" s="30" t="n"/>
      <c r="J81" s="29" t="n"/>
      <c r="K81" s="6" t="n"/>
    </row>
    <row r="82">
      <c r="A82" s="29" t="n"/>
      <c r="B82" s="36">
        <f>IF(A82="","",IFERROR(INDEX('Award terms'!$B$6:$B$30,MATCH(A82,'Award terms'!$A$6:$A$30,0)),""))</f>
        <v/>
      </c>
      <c r="C82" s="29" t="n"/>
      <c r="D82" s="29" t="n"/>
      <c r="E82" s="30" t="n"/>
      <c r="F82" s="31">
        <f>IF(E82="","",IF(OR(G82="Submitted",G82="Accepted"),"Done",E82-TODAY()))</f>
        <v/>
      </c>
      <c r="G82" s="29" t="n"/>
      <c r="H82" s="29" t="n"/>
      <c r="I82" s="30" t="n"/>
      <c r="J82" s="29" t="n"/>
      <c r="K82" s="6" t="n"/>
    </row>
    <row r="83">
      <c r="A83" s="29" t="n"/>
      <c r="B83" s="36">
        <f>IF(A83="","",IFERROR(INDEX('Award terms'!$B$6:$B$30,MATCH(A83,'Award terms'!$A$6:$A$30,0)),""))</f>
        <v/>
      </c>
      <c r="C83" s="29" t="n"/>
      <c r="D83" s="29" t="n"/>
      <c r="E83" s="30" t="n"/>
      <c r="F83" s="31">
        <f>IF(E83="","",IF(OR(G83="Submitted",G83="Accepted"),"Done",E83-TODAY()))</f>
        <v/>
      </c>
      <c r="G83" s="29" t="n"/>
      <c r="H83" s="29" t="n"/>
      <c r="I83" s="30" t="n"/>
      <c r="J83" s="29" t="n"/>
      <c r="K83" s="6" t="n"/>
    </row>
    <row r="84">
      <c r="A84" s="29" t="n"/>
      <c r="B84" s="36">
        <f>IF(A84="","",IFERROR(INDEX('Award terms'!$B$6:$B$30,MATCH(A84,'Award terms'!$A$6:$A$30,0)),""))</f>
        <v/>
      </c>
      <c r="C84" s="29" t="n"/>
      <c r="D84" s="29" t="n"/>
      <c r="E84" s="30" t="n"/>
      <c r="F84" s="31">
        <f>IF(E84="","",IF(OR(G84="Submitted",G84="Accepted"),"Done",E84-TODAY()))</f>
        <v/>
      </c>
      <c r="G84" s="29" t="n"/>
      <c r="H84" s="29" t="n"/>
      <c r="I84" s="30" t="n"/>
      <c r="J84" s="29" t="n"/>
      <c r="K84" s="6" t="n"/>
    </row>
    <row r="85">
      <c r="A85" s="29" t="n"/>
      <c r="B85" s="36">
        <f>IF(A85="","",IFERROR(INDEX('Award terms'!$B$6:$B$30,MATCH(A85,'Award terms'!$A$6:$A$30,0)),""))</f>
        <v/>
      </c>
      <c r="C85" s="29" t="n"/>
      <c r="D85" s="29" t="n"/>
      <c r="E85" s="30" t="n"/>
      <c r="F85" s="31">
        <f>IF(E85="","",IF(OR(G85="Submitted",G85="Accepted"),"Done",E85-TODAY()))</f>
        <v/>
      </c>
      <c r="G85" s="29" t="n"/>
      <c r="H85" s="29" t="n"/>
      <c r="I85" s="30" t="n"/>
      <c r="J85" s="29" t="n"/>
      <c r="K85" s="6" t="n"/>
    </row>
    <row r="86">
      <c r="A86" s="29" t="n"/>
      <c r="B86" s="36">
        <f>IF(A86="","",IFERROR(INDEX('Award terms'!$B$6:$B$30,MATCH(A86,'Award terms'!$A$6:$A$30,0)),""))</f>
        <v/>
      </c>
      <c r="C86" s="29" t="n"/>
      <c r="D86" s="29" t="n"/>
      <c r="E86" s="30" t="n"/>
      <c r="F86" s="31">
        <f>IF(E86="","",IF(OR(G86="Submitted",G86="Accepted"),"Done",E86-TODAY()))</f>
        <v/>
      </c>
      <c r="G86" s="29" t="n"/>
      <c r="H86" s="29" t="n"/>
      <c r="I86" s="30" t="n"/>
      <c r="J86" s="29" t="n"/>
      <c r="K86" s="6" t="n"/>
    </row>
    <row r="87">
      <c r="A87" s="29" t="n"/>
      <c r="B87" s="36">
        <f>IF(A87="","",IFERROR(INDEX('Award terms'!$B$6:$B$30,MATCH(A87,'Award terms'!$A$6:$A$30,0)),""))</f>
        <v/>
      </c>
      <c r="C87" s="29" t="n"/>
      <c r="D87" s="29" t="n"/>
      <c r="E87" s="30" t="n"/>
      <c r="F87" s="31">
        <f>IF(E87="","",IF(OR(G87="Submitted",G87="Accepted"),"Done",E87-TODAY()))</f>
        <v/>
      </c>
      <c r="G87" s="29" t="n"/>
      <c r="H87" s="29" t="n"/>
      <c r="I87" s="30" t="n"/>
      <c r="J87" s="29" t="n"/>
      <c r="K87" s="6" t="n"/>
    </row>
    <row r="88">
      <c r="A88" s="29" t="n"/>
      <c r="B88" s="36">
        <f>IF(A88="","",IFERROR(INDEX('Award terms'!$B$6:$B$30,MATCH(A88,'Award terms'!$A$6:$A$30,0)),""))</f>
        <v/>
      </c>
      <c r="C88" s="29" t="n"/>
      <c r="D88" s="29" t="n"/>
      <c r="E88" s="30" t="n"/>
      <c r="F88" s="31">
        <f>IF(E88="","",IF(OR(G88="Submitted",G88="Accepted"),"Done",E88-TODAY()))</f>
        <v/>
      </c>
      <c r="G88" s="29" t="n"/>
      <c r="H88" s="29" t="n"/>
      <c r="I88" s="30" t="n"/>
      <c r="J88" s="29" t="n"/>
      <c r="K88" s="6" t="n"/>
    </row>
    <row r="89">
      <c r="A89" s="29" t="n"/>
      <c r="B89" s="36">
        <f>IF(A89="","",IFERROR(INDEX('Award terms'!$B$6:$B$30,MATCH(A89,'Award terms'!$A$6:$A$30,0)),""))</f>
        <v/>
      </c>
      <c r="C89" s="29" t="n"/>
      <c r="D89" s="29" t="n"/>
      <c r="E89" s="30" t="n"/>
      <c r="F89" s="31">
        <f>IF(E89="","",IF(OR(G89="Submitted",G89="Accepted"),"Done",E89-TODAY()))</f>
        <v/>
      </c>
      <c r="G89" s="29" t="n"/>
      <c r="H89" s="29" t="n"/>
      <c r="I89" s="30" t="n"/>
      <c r="J89" s="29" t="n"/>
      <c r="K89" s="6" t="n"/>
    </row>
    <row r="90">
      <c r="A90" s="29" t="n"/>
      <c r="B90" s="36">
        <f>IF(A90="","",IFERROR(INDEX('Award terms'!$B$6:$B$30,MATCH(A90,'Award terms'!$A$6:$A$30,0)),""))</f>
        <v/>
      </c>
      <c r="C90" s="29" t="n"/>
      <c r="D90" s="29" t="n"/>
      <c r="E90" s="30" t="n"/>
      <c r="F90" s="31">
        <f>IF(E90="","",IF(OR(G90="Submitted",G90="Accepted"),"Done",E90-TODAY()))</f>
        <v/>
      </c>
      <c r="G90" s="29" t="n"/>
      <c r="H90" s="29" t="n"/>
      <c r="I90" s="30" t="n"/>
      <c r="J90" s="29" t="n"/>
      <c r="K90" s="6" t="n"/>
    </row>
    <row r="91">
      <c r="A91" s="29" t="n"/>
      <c r="B91" s="36">
        <f>IF(A91="","",IFERROR(INDEX('Award terms'!$B$6:$B$30,MATCH(A91,'Award terms'!$A$6:$A$30,0)),""))</f>
        <v/>
      </c>
      <c r="C91" s="29" t="n"/>
      <c r="D91" s="29" t="n"/>
      <c r="E91" s="30" t="n"/>
      <c r="F91" s="31">
        <f>IF(E91="","",IF(OR(G91="Submitted",G91="Accepted"),"Done",E91-TODAY()))</f>
        <v/>
      </c>
      <c r="G91" s="29" t="n"/>
      <c r="H91" s="29" t="n"/>
      <c r="I91" s="30" t="n"/>
      <c r="J91" s="29" t="n"/>
      <c r="K91" s="6" t="n"/>
    </row>
    <row r="92">
      <c r="A92" s="29" t="n"/>
      <c r="B92" s="36">
        <f>IF(A92="","",IFERROR(INDEX('Award terms'!$B$6:$B$30,MATCH(A92,'Award terms'!$A$6:$A$30,0)),""))</f>
        <v/>
      </c>
      <c r="C92" s="29" t="n"/>
      <c r="D92" s="29" t="n"/>
      <c r="E92" s="30" t="n"/>
      <c r="F92" s="31">
        <f>IF(E92="","",IF(OR(G92="Submitted",G92="Accepted"),"Done",E92-TODAY()))</f>
        <v/>
      </c>
      <c r="G92" s="29" t="n"/>
      <c r="H92" s="29" t="n"/>
      <c r="I92" s="30" t="n"/>
      <c r="J92" s="29" t="n"/>
      <c r="K92" s="6" t="n"/>
    </row>
    <row r="93">
      <c r="A93" s="29" t="n"/>
      <c r="B93" s="36">
        <f>IF(A93="","",IFERROR(INDEX('Award terms'!$B$6:$B$30,MATCH(A93,'Award terms'!$A$6:$A$30,0)),""))</f>
        <v/>
      </c>
      <c r="C93" s="29" t="n"/>
      <c r="D93" s="29" t="n"/>
      <c r="E93" s="30" t="n"/>
      <c r="F93" s="31">
        <f>IF(E93="","",IF(OR(G93="Submitted",G93="Accepted"),"Done",E93-TODAY()))</f>
        <v/>
      </c>
      <c r="G93" s="29" t="n"/>
      <c r="H93" s="29" t="n"/>
      <c r="I93" s="30" t="n"/>
      <c r="J93" s="29" t="n"/>
      <c r="K93" s="6" t="n"/>
    </row>
    <row r="94">
      <c r="A94" s="29" t="n"/>
      <c r="B94" s="36">
        <f>IF(A94="","",IFERROR(INDEX('Award terms'!$B$6:$B$30,MATCH(A94,'Award terms'!$A$6:$A$30,0)),""))</f>
        <v/>
      </c>
      <c r="C94" s="29" t="n"/>
      <c r="D94" s="29" t="n"/>
      <c r="E94" s="30" t="n"/>
      <c r="F94" s="31">
        <f>IF(E94="","",IF(OR(G94="Submitted",G94="Accepted"),"Done",E94-TODAY()))</f>
        <v/>
      </c>
      <c r="G94" s="29" t="n"/>
      <c r="H94" s="29" t="n"/>
      <c r="I94" s="30" t="n"/>
      <c r="J94" s="29" t="n"/>
      <c r="K94" s="6" t="n"/>
    </row>
    <row r="95">
      <c r="A95" s="29" t="n"/>
      <c r="B95" s="36">
        <f>IF(A95="","",IFERROR(INDEX('Award terms'!$B$6:$B$30,MATCH(A95,'Award terms'!$A$6:$A$30,0)),""))</f>
        <v/>
      </c>
      <c r="C95" s="29" t="n"/>
      <c r="D95" s="29" t="n"/>
      <c r="E95" s="30" t="n"/>
      <c r="F95" s="31">
        <f>IF(E95="","",IF(OR(G95="Submitted",G95="Accepted"),"Done",E95-TODAY()))</f>
        <v/>
      </c>
      <c r="G95" s="29" t="n"/>
      <c r="H95" s="29" t="n"/>
      <c r="I95" s="30" t="n"/>
      <c r="J95" s="29" t="n"/>
      <c r="K95" s="6" t="n"/>
    </row>
    <row r="96">
      <c r="A96" s="29" t="n"/>
      <c r="B96" s="36">
        <f>IF(A96="","",IFERROR(INDEX('Award terms'!$B$6:$B$30,MATCH(A96,'Award terms'!$A$6:$A$30,0)),""))</f>
        <v/>
      </c>
      <c r="C96" s="29" t="n"/>
      <c r="D96" s="29" t="n"/>
      <c r="E96" s="30" t="n"/>
      <c r="F96" s="31">
        <f>IF(E96="","",IF(OR(G96="Submitted",G96="Accepted"),"Done",E96-TODAY()))</f>
        <v/>
      </c>
      <c r="G96" s="29" t="n"/>
      <c r="H96" s="29" t="n"/>
      <c r="I96" s="30" t="n"/>
      <c r="J96" s="29" t="n"/>
      <c r="K96" s="6" t="n"/>
    </row>
    <row r="97">
      <c r="A97" s="29" t="n"/>
      <c r="B97" s="36">
        <f>IF(A97="","",IFERROR(INDEX('Award terms'!$B$6:$B$30,MATCH(A97,'Award terms'!$A$6:$A$30,0)),""))</f>
        <v/>
      </c>
      <c r="C97" s="29" t="n"/>
      <c r="D97" s="29" t="n"/>
      <c r="E97" s="30" t="n"/>
      <c r="F97" s="31">
        <f>IF(E97="","",IF(OR(G97="Submitted",G97="Accepted"),"Done",E97-TODAY()))</f>
        <v/>
      </c>
      <c r="G97" s="29" t="n"/>
      <c r="H97" s="29" t="n"/>
      <c r="I97" s="30" t="n"/>
      <c r="J97" s="29" t="n"/>
      <c r="K97" s="6" t="n"/>
    </row>
    <row r="98">
      <c r="A98" s="29" t="n"/>
      <c r="B98" s="36">
        <f>IF(A98="","",IFERROR(INDEX('Award terms'!$B$6:$B$30,MATCH(A98,'Award terms'!$A$6:$A$30,0)),""))</f>
        <v/>
      </c>
      <c r="C98" s="29" t="n"/>
      <c r="D98" s="29" t="n"/>
      <c r="E98" s="30" t="n"/>
      <c r="F98" s="31">
        <f>IF(E98="","",IF(OR(G98="Submitted",G98="Accepted"),"Done",E98-TODAY()))</f>
        <v/>
      </c>
      <c r="G98" s="29" t="n"/>
      <c r="H98" s="29" t="n"/>
      <c r="I98" s="30" t="n"/>
      <c r="J98" s="29" t="n"/>
      <c r="K98" s="6" t="n"/>
    </row>
    <row r="99">
      <c r="A99" s="29" t="n"/>
      <c r="B99" s="36">
        <f>IF(A99="","",IFERROR(INDEX('Award terms'!$B$6:$B$30,MATCH(A99,'Award terms'!$A$6:$A$30,0)),""))</f>
        <v/>
      </c>
      <c r="C99" s="29" t="n"/>
      <c r="D99" s="29" t="n"/>
      <c r="E99" s="30" t="n"/>
      <c r="F99" s="31">
        <f>IF(E99="","",IF(OR(G99="Submitted",G99="Accepted"),"Done",E99-TODAY()))</f>
        <v/>
      </c>
      <c r="G99" s="29" t="n"/>
      <c r="H99" s="29" t="n"/>
      <c r="I99" s="30" t="n"/>
      <c r="J99" s="29" t="n"/>
      <c r="K99" s="6" t="n"/>
    </row>
    <row r="100">
      <c r="A100" s="29" t="n"/>
      <c r="B100" s="36">
        <f>IF(A100="","",IFERROR(INDEX('Award terms'!$B$6:$B$30,MATCH(A100,'Award terms'!$A$6:$A$30,0)),""))</f>
        <v/>
      </c>
      <c r="C100" s="29" t="n"/>
      <c r="D100" s="29" t="n"/>
      <c r="E100" s="30" t="n"/>
      <c r="F100" s="31">
        <f>IF(E100="","",IF(OR(G100="Submitted",G100="Accepted"),"Done",E100-TODAY()))</f>
        <v/>
      </c>
      <c r="G100" s="29" t="n"/>
      <c r="H100" s="29" t="n"/>
      <c r="I100" s="30" t="n"/>
      <c r="J100" s="29" t="n"/>
      <c r="K100" s="6" t="n"/>
    </row>
    <row r="101">
      <c r="A101" s="29" t="n"/>
      <c r="B101" s="36">
        <f>IF(A101="","",IFERROR(INDEX('Award terms'!$B$6:$B$30,MATCH(A101,'Award terms'!$A$6:$A$30,0)),""))</f>
        <v/>
      </c>
      <c r="C101" s="29" t="n"/>
      <c r="D101" s="29" t="n"/>
      <c r="E101" s="30" t="n"/>
      <c r="F101" s="31">
        <f>IF(E101="","",IF(OR(G101="Submitted",G101="Accepted"),"Done",E101-TODAY()))</f>
        <v/>
      </c>
      <c r="G101" s="29" t="n"/>
      <c r="H101" s="29" t="n"/>
      <c r="I101" s="30" t="n"/>
      <c r="J101" s="29" t="n"/>
      <c r="K101" s="6" t="n"/>
    </row>
    <row r="102">
      <c r="A102" s="29" t="n"/>
      <c r="B102" s="36">
        <f>IF(A102="","",IFERROR(INDEX('Award terms'!$B$6:$B$30,MATCH(A102,'Award terms'!$A$6:$A$30,0)),""))</f>
        <v/>
      </c>
      <c r="C102" s="29" t="n"/>
      <c r="D102" s="29" t="n"/>
      <c r="E102" s="30" t="n"/>
      <c r="F102" s="31">
        <f>IF(E102="","",IF(OR(G102="Submitted",G102="Accepted"),"Done",E102-TODAY()))</f>
        <v/>
      </c>
      <c r="G102" s="29" t="n"/>
      <c r="H102" s="29" t="n"/>
      <c r="I102" s="30" t="n"/>
      <c r="J102" s="29" t="n"/>
      <c r="K102" s="6" t="n"/>
    </row>
    <row r="103">
      <c r="A103" s="29" t="n"/>
      <c r="B103" s="36">
        <f>IF(A103="","",IFERROR(INDEX('Award terms'!$B$6:$B$30,MATCH(A103,'Award terms'!$A$6:$A$30,0)),""))</f>
        <v/>
      </c>
      <c r="C103" s="29" t="n"/>
      <c r="D103" s="29" t="n"/>
      <c r="E103" s="30" t="n"/>
      <c r="F103" s="31">
        <f>IF(E103="","",IF(OR(G103="Submitted",G103="Accepted"),"Done",E103-TODAY()))</f>
        <v/>
      </c>
      <c r="G103" s="29" t="n"/>
      <c r="H103" s="29" t="n"/>
      <c r="I103" s="30" t="n"/>
      <c r="J103" s="29" t="n"/>
      <c r="K103" s="6" t="n"/>
    </row>
    <row r="104">
      <c r="A104" s="29" t="n"/>
      <c r="B104" s="36">
        <f>IF(A104="","",IFERROR(INDEX('Award terms'!$B$6:$B$30,MATCH(A104,'Award terms'!$A$6:$A$30,0)),""))</f>
        <v/>
      </c>
      <c r="C104" s="29" t="n"/>
      <c r="D104" s="29" t="n"/>
      <c r="E104" s="30" t="n"/>
      <c r="F104" s="31">
        <f>IF(E104="","",IF(OR(G104="Submitted",G104="Accepted"),"Done",E104-TODAY()))</f>
        <v/>
      </c>
      <c r="G104" s="29" t="n"/>
      <c r="H104" s="29" t="n"/>
      <c r="I104" s="30" t="n"/>
      <c r="J104" s="29" t="n"/>
      <c r="K104" s="6" t="n"/>
    </row>
    <row r="105">
      <c r="A105" s="29" t="n"/>
      <c r="B105" s="36">
        <f>IF(A105="","",IFERROR(INDEX('Award terms'!$B$6:$B$30,MATCH(A105,'Award terms'!$A$6:$A$30,0)),""))</f>
        <v/>
      </c>
      <c r="C105" s="29" t="n"/>
      <c r="D105" s="29" t="n"/>
      <c r="E105" s="30" t="n"/>
      <c r="F105" s="31">
        <f>IF(E105="","",IF(OR(G105="Submitted",G105="Accepted"),"Done",E105-TODAY()))</f>
        <v/>
      </c>
      <c r="G105" s="29" t="n"/>
      <c r="H105" s="29" t="n"/>
      <c r="I105" s="30" t="n"/>
      <c r="J105" s="29" t="n"/>
      <c r="K105" s="6" t="n"/>
    </row>
    <row r="106">
      <c r="A106" s="29" t="n"/>
      <c r="B106" s="36">
        <f>IF(A106="","",IFERROR(INDEX('Award terms'!$B$6:$B$30,MATCH(A106,'Award terms'!$A$6:$A$30,0)),""))</f>
        <v/>
      </c>
      <c r="C106" s="29" t="n"/>
      <c r="D106" s="29" t="n"/>
      <c r="E106" s="30" t="n"/>
      <c r="F106" s="31">
        <f>IF(E106="","",IF(OR(G106="Submitted",G106="Accepted"),"Done",E106-TODAY()))</f>
        <v/>
      </c>
      <c r="G106" s="29" t="n"/>
      <c r="H106" s="29" t="n"/>
      <c r="I106" s="30" t="n"/>
      <c r="J106" s="29" t="n"/>
      <c r="K106" s="6" t="n"/>
    </row>
    <row r="107">
      <c r="A107" s="29" t="n"/>
      <c r="B107" s="36">
        <f>IF(A107="","",IFERROR(INDEX('Award terms'!$B$6:$B$30,MATCH(A107,'Award terms'!$A$6:$A$30,0)),""))</f>
        <v/>
      </c>
      <c r="C107" s="29" t="n"/>
      <c r="D107" s="29" t="n"/>
      <c r="E107" s="30" t="n"/>
      <c r="F107" s="31">
        <f>IF(E107="","",IF(OR(G107="Submitted",G107="Accepted"),"Done",E107-TODAY()))</f>
        <v/>
      </c>
      <c r="G107" s="29" t="n"/>
      <c r="H107" s="29" t="n"/>
      <c r="I107" s="30" t="n"/>
      <c r="J107" s="29" t="n"/>
      <c r="K107" s="6" t="n"/>
    </row>
    <row r="108">
      <c r="A108" s="29" t="n"/>
      <c r="B108" s="36">
        <f>IF(A108="","",IFERROR(INDEX('Award terms'!$B$6:$B$30,MATCH(A108,'Award terms'!$A$6:$A$30,0)),""))</f>
        <v/>
      </c>
      <c r="C108" s="29" t="n"/>
      <c r="D108" s="29" t="n"/>
      <c r="E108" s="30" t="n"/>
      <c r="F108" s="31">
        <f>IF(E108="","",IF(OR(G108="Submitted",G108="Accepted"),"Done",E108-TODAY()))</f>
        <v/>
      </c>
      <c r="G108" s="29" t="n"/>
      <c r="H108" s="29" t="n"/>
      <c r="I108" s="30" t="n"/>
      <c r="J108" s="29" t="n"/>
      <c r="K108" s="6" t="n"/>
    </row>
    <row r="109">
      <c r="A109" s="29" t="n"/>
      <c r="B109" s="36">
        <f>IF(A109="","",IFERROR(INDEX('Award terms'!$B$6:$B$30,MATCH(A109,'Award terms'!$A$6:$A$30,0)),""))</f>
        <v/>
      </c>
      <c r="C109" s="29" t="n"/>
      <c r="D109" s="29" t="n"/>
      <c r="E109" s="30" t="n"/>
      <c r="F109" s="31">
        <f>IF(E109="","",IF(OR(G109="Submitted",G109="Accepted"),"Done",E109-TODAY()))</f>
        <v/>
      </c>
      <c r="G109" s="29" t="n"/>
      <c r="H109" s="29" t="n"/>
      <c r="I109" s="30" t="n"/>
      <c r="J109" s="29" t="n"/>
      <c r="K109" s="6" t="n"/>
    </row>
    <row r="110">
      <c r="A110" s="29" t="n"/>
      <c r="B110" s="36">
        <f>IF(A110="","",IFERROR(INDEX('Award terms'!$B$6:$B$30,MATCH(A110,'Award terms'!$A$6:$A$30,0)),""))</f>
        <v/>
      </c>
      <c r="C110" s="29" t="n"/>
      <c r="D110" s="29" t="n"/>
      <c r="E110" s="30" t="n"/>
      <c r="F110" s="31">
        <f>IF(E110="","",IF(OR(G110="Submitted",G110="Accepted"),"Done",E110-TODAY()))</f>
        <v/>
      </c>
      <c r="G110" s="29" t="n"/>
      <c r="H110" s="29" t="n"/>
      <c r="I110" s="30" t="n"/>
      <c r="J110" s="29" t="n"/>
      <c r="K110" s="6" t="n"/>
    </row>
    <row r="111">
      <c r="A111" s="29" t="n"/>
      <c r="B111" s="36">
        <f>IF(A111="","",IFERROR(INDEX('Award terms'!$B$6:$B$30,MATCH(A111,'Award terms'!$A$6:$A$30,0)),""))</f>
        <v/>
      </c>
      <c r="C111" s="29" t="n"/>
      <c r="D111" s="29" t="n"/>
      <c r="E111" s="30" t="n"/>
      <c r="F111" s="31">
        <f>IF(E111="","",IF(OR(G111="Submitted",G111="Accepted"),"Done",E111-TODAY()))</f>
        <v/>
      </c>
      <c r="G111" s="29" t="n"/>
      <c r="H111" s="29" t="n"/>
      <c r="I111" s="30" t="n"/>
      <c r="J111" s="29" t="n"/>
      <c r="K111" s="6" t="n"/>
    </row>
    <row r="112">
      <c r="A112" s="29" t="n"/>
      <c r="B112" s="36">
        <f>IF(A112="","",IFERROR(INDEX('Award terms'!$B$6:$B$30,MATCH(A112,'Award terms'!$A$6:$A$30,0)),""))</f>
        <v/>
      </c>
      <c r="C112" s="29" t="n"/>
      <c r="D112" s="29" t="n"/>
      <c r="E112" s="30" t="n"/>
      <c r="F112" s="31">
        <f>IF(E112="","",IF(OR(G112="Submitted",G112="Accepted"),"Done",E112-TODAY()))</f>
        <v/>
      </c>
      <c r="G112" s="29" t="n"/>
      <c r="H112" s="29" t="n"/>
      <c r="I112" s="30" t="n"/>
      <c r="J112" s="29" t="n"/>
      <c r="K112" s="6" t="n"/>
    </row>
    <row r="113">
      <c r="A113" s="29" t="n"/>
      <c r="B113" s="36">
        <f>IF(A113="","",IFERROR(INDEX('Award terms'!$B$6:$B$30,MATCH(A113,'Award terms'!$A$6:$A$30,0)),""))</f>
        <v/>
      </c>
      <c r="C113" s="29" t="n"/>
      <c r="D113" s="29" t="n"/>
      <c r="E113" s="30" t="n"/>
      <c r="F113" s="31">
        <f>IF(E113="","",IF(OR(G113="Submitted",G113="Accepted"),"Done",E113-TODAY()))</f>
        <v/>
      </c>
      <c r="G113" s="29" t="n"/>
      <c r="H113" s="29" t="n"/>
      <c r="I113" s="30" t="n"/>
      <c r="J113" s="29" t="n"/>
      <c r="K113" s="6" t="n"/>
    </row>
    <row r="114">
      <c r="A114" s="29" t="n"/>
      <c r="B114" s="36">
        <f>IF(A114="","",IFERROR(INDEX('Award terms'!$B$6:$B$30,MATCH(A114,'Award terms'!$A$6:$A$30,0)),""))</f>
        <v/>
      </c>
      <c r="C114" s="29" t="n"/>
      <c r="D114" s="29" t="n"/>
      <c r="E114" s="30" t="n"/>
      <c r="F114" s="31">
        <f>IF(E114="","",IF(OR(G114="Submitted",G114="Accepted"),"Done",E114-TODAY()))</f>
        <v/>
      </c>
      <c r="G114" s="29" t="n"/>
      <c r="H114" s="29" t="n"/>
      <c r="I114" s="30" t="n"/>
      <c r="J114" s="29" t="n"/>
      <c r="K114" s="6" t="n"/>
    </row>
    <row r="115">
      <c r="A115" s="29" t="n"/>
      <c r="B115" s="36">
        <f>IF(A115="","",IFERROR(INDEX('Award terms'!$B$6:$B$30,MATCH(A115,'Award terms'!$A$6:$A$30,0)),""))</f>
        <v/>
      </c>
      <c r="C115" s="29" t="n"/>
      <c r="D115" s="29" t="n"/>
      <c r="E115" s="30" t="n"/>
      <c r="F115" s="31">
        <f>IF(E115="","",IF(OR(G115="Submitted",G115="Accepted"),"Done",E115-TODAY()))</f>
        <v/>
      </c>
      <c r="G115" s="29" t="n"/>
      <c r="H115" s="29" t="n"/>
      <c r="I115" s="30" t="n"/>
      <c r="J115" s="29" t="n"/>
      <c r="K115" s="6" t="n"/>
    </row>
    <row r="116">
      <c r="A116" s="29" t="n"/>
      <c r="B116" s="36">
        <f>IF(A116="","",IFERROR(INDEX('Award terms'!$B$6:$B$30,MATCH(A116,'Award terms'!$A$6:$A$30,0)),""))</f>
        <v/>
      </c>
      <c r="C116" s="29" t="n"/>
      <c r="D116" s="29" t="n"/>
      <c r="E116" s="30" t="n"/>
      <c r="F116" s="31">
        <f>IF(E116="","",IF(OR(G116="Submitted",G116="Accepted"),"Done",E116-TODAY()))</f>
        <v/>
      </c>
      <c r="G116" s="29" t="n"/>
      <c r="H116" s="29" t="n"/>
      <c r="I116" s="30" t="n"/>
      <c r="J116" s="29" t="n"/>
      <c r="K116" s="6" t="n"/>
    </row>
    <row r="117">
      <c r="A117" s="29" t="n"/>
      <c r="B117" s="36">
        <f>IF(A117="","",IFERROR(INDEX('Award terms'!$B$6:$B$30,MATCH(A117,'Award terms'!$A$6:$A$30,0)),""))</f>
        <v/>
      </c>
      <c r="C117" s="29" t="n"/>
      <c r="D117" s="29" t="n"/>
      <c r="E117" s="30" t="n"/>
      <c r="F117" s="31">
        <f>IF(E117="","",IF(OR(G117="Submitted",G117="Accepted"),"Done",E117-TODAY()))</f>
        <v/>
      </c>
      <c r="G117" s="29" t="n"/>
      <c r="H117" s="29" t="n"/>
      <c r="I117" s="30" t="n"/>
      <c r="J117" s="29" t="n"/>
      <c r="K117" s="6" t="n"/>
    </row>
    <row r="118">
      <c r="A118" s="29" t="n"/>
      <c r="B118" s="36">
        <f>IF(A118="","",IFERROR(INDEX('Award terms'!$B$6:$B$30,MATCH(A118,'Award terms'!$A$6:$A$30,0)),""))</f>
        <v/>
      </c>
      <c r="C118" s="29" t="n"/>
      <c r="D118" s="29" t="n"/>
      <c r="E118" s="30" t="n"/>
      <c r="F118" s="31">
        <f>IF(E118="","",IF(OR(G118="Submitted",G118="Accepted"),"Done",E118-TODAY()))</f>
        <v/>
      </c>
      <c r="G118" s="29" t="n"/>
      <c r="H118" s="29" t="n"/>
      <c r="I118" s="30" t="n"/>
      <c r="J118" s="29" t="n"/>
      <c r="K118" s="6" t="n"/>
    </row>
    <row r="119">
      <c r="A119" s="29" t="n"/>
      <c r="B119" s="36">
        <f>IF(A119="","",IFERROR(INDEX('Award terms'!$B$6:$B$30,MATCH(A119,'Award terms'!$A$6:$A$30,0)),""))</f>
        <v/>
      </c>
      <c r="C119" s="29" t="n"/>
      <c r="D119" s="29" t="n"/>
      <c r="E119" s="30" t="n"/>
      <c r="F119" s="31">
        <f>IF(E119="","",IF(OR(G119="Submitted",G119="Accepted"),"Done",E119-TODAY()))</f>
        <v/>
      </c>
      <c r="G119" s="29" t="n"/>
      <c r="H119" s="29" t="n"/>
      <c r="I119" s="30" t="n"/>
      <c r="J119" s="29" t="n"/>
      <c r="K119" s="6" t="n"/>
    </row>
    <row r="120">
      <c r="A120" s="29" t="n"/>
      <c r="B120" s="36">
        <f>IF(A120="","",IFERROR(INDEX('Award terms'!$B$6:$B$30,MATCH(A120,'Award terms'!$A$6:$A$30,0)),""))</f>
        <v/>
      </c>
      <c r="C120" s="29" t="n"/>
      <c r="D120" s="29" t="n"/>
      <c r="E120" s="30" t="n"/>
      <c r="F120" s="31">
        <f>IF(E120="","",IF(OR(G120="Submitted",G120="Accepted"),"Done",E120-TODAY()))</f>
        <v/>
      </c>
      <c r="G120" s="29" t="n"/>
      <c r="H120" s="29" t="n"/>
      <c r="I120" s="30" t="n"/>
      <c r="J120" s="29" t="n"/>
      <c r="K120" s="6" t="n"/>
    </row>
    <row r="121">
      <c r="A121" s="29" t="n"/>
      <c r="B121" s="36">
        <f>IF(A121="","",IFERROR(INDEX('Award terms'!$B$6:$B$30,MATCH(A121,'Award terms'!$A$6:$A$30,0)),""))</f>
        <v/>
      </c>
      <c r="C121" s="29" t="n"/>
      <c r="D121" s="29" t="n"/>
      <c r="E121" s="30" t="n"/>
      <c r="F121" s="31">
        <f>IF(E121="","",IF(OR(G121="Submitted",G121="Accepted"),"Done",E121-TODAY()))</f>
        <v/>
      </c>
      <c r="G121" s="29" t="n"/>
      <c r="H121" s="29" t="n"/>
      <c r="I121" s="30" t="n"/>
      <c r="J121" s="29" t="n"/>
      <c r="K121" s="6" t="n"/>
    </row>
    <row r="122">
      <c r="A122" s="29" t="n"/>
      <c r="B122" s="36">
        <f>IF(A122="","",IFERROR(INDEX('Award terms'!$B$6:$B$30,MATCH(A122,'Award terms'!$A$6:$A$30,0)),""))</f>
        <v/>
      </c>
      <c r="C122" s="29" t="n"/>
      <c r="D122" s="29" t="n"/>
      <c r="E122" s="30" t="n"/>
      <c r="F122" s="31">
        <f>IF(E122="","",IF(OR(G122="Submitted",G122="Accepted"),"Done",E122-TODAY()))</f>
        <v/>
      </c>
      <c r="G122" s="29" t="n"/>
      <c r="H122" s="29" t="n"/>
      <c r="I122" s="30" t="n"/>
      <c r="J122" s="29" t="n"/>
      <c r="K122" s="6" t="n"/>
    </row>
    <row r="123">
      <c r="A123" s="29" t="n"/>
      <c r="B123" s="36">
        <f>IF(A123="","",IFERROR(INDEX('Award terms'!$B$6:$B$30,MATCH(A123,'Award terms'!$A$6:$A$30,0)),""))</f>
        <v/>
      </c>
      <c r="C123" s="29" t="n"/>
      <c r="D123" s="29" t="n"/>
      <c r="E123" s="30" t="n"/>
      <c r="F123" s="31">
        <f>IF(E123="","",IF(OR(G123="Submitted",G123="Accepted"),"Done",E123-TODAY()))</f>
        <v/>
      </c>
      <c r="G123" s="29" t="n"/>
      <c r="H123" s="29" t="n"/>
      <c r="I123" s="30" t="n"/>
      <c r="J123" s="29" t="n"/>
      <c r="K123" s="6" t="n"/>
    </row>
    <row r="124">
      <c r="A124" s="29" t="n"/>
      <c r="B124" s="36">
        <f>IF(A124="","",IFERROR(INDEX('Award terms'!$B$6:$B$30,MATCH(A124,'Award terms'!$A$6:$A$30,0)),""))</f>
        <v/>
      </c>
      <c r="C124" s="29" t="n"/>
      <c r="D124" s="29" t="n"/>
      <c r="E124" s="30" t="n"/>
      <c r="F124" s="31">
        <f>IF(E124="","",IF(OR(G124="Submitted",G124="Accepted"),"Done",E124-TODAY()))</f>
        <v/>
      </c>
      <c r="G124" s="29" t="n"/>
      <c r="H124" s="29" t="n"/>
      <c r="I124" s="30" t="n"/>
      <c r="J124" s="29" t="n"/>
      <c r="K124" s="6" t="n"/>
    </row>
    <row r="125">
      <c r="A125" s="29" t="n"/>
      <c r="B125" s="36">
        <f>IF(A125="","",IFERROR(INDEX('Award terms'!$B$6:$B$30,MATCH(A125,'Award terms'!$A$6:$A$30,0)),""))</f>
        <v/>
      </c>
      <c r="C125" s="29" t="n"/>
      <c r="D125" s="29" t="n"/>
      <c r="E125" s="30" t="n"/>
      <c r="F125" s="31">
        <f>IF(E125="","",IF(OR(G125="Submitted",G125="Accepted"),"Done",E125-TODAY()))</f>
        <v/>
      </c>
      <c r="G125" s="29" t="n"/>
      <c r="H125" s="29" t="n"/>
      <c r="I125" s="30" t="n"/>
      <c r="J125" s="29" t="n"/>
      <c r="K125" s="6" t="n"/>
    </row>
    <row r="126">
      <c r="A126" s="29" t="n"/>
      <c r="B126" s="36">
        <f>IF(A126="","",IFERROR(INDEX('Award terms'!$B$6:$B$30,MATCH(A126,'Award terms'!$A$6:$A$30,0)),""))</f>
        <v/>
      </c>
      <c r="C126" s="29" t="n"/>
      <c r="D126" s="29" t="n"/>
      <c r="E126" s="30" t="n"/>
      <c r="F126" s="31">
        <f>IF(E126="","",IF(OR(G126="Submitted",G126="Accepted"),"Done",E126-TODAY()))</f>
        <v/>
      </c>
      <c r="G126" s="29" t="n"/>
      <c r="H126" s="29" t="n"/>
      <c r="I126" s="30" t="n"/>
      <c r="J126" s="29" t="n"/>
      <c r="K126" s="6" t="n"/>
    </row>
    <row r="127">
      <c r="A127" s="29" t="n"/>
      <c r="B127" s="36">
        <f>IF(A127="","",IFERROR(INDEX('Award terms'!$B$6:$B$30,MATCH(A127,'Award terms'!$A$6:$A$30,0)),""))</f>
        <v/>
      </c>
      <c r="C127" s="29" t="n"/>
      <c r="D127" s="29" t="n"/>
      <c r="E127" s="30" t="n"/>
      <c r="F127" s="31">
        <f>IF(E127="","",IF(OR(G127="Submitted",G127="Accepted"),"Done",E127-TODAY()))</f>
        <v/>
      </c>
      <c r="G127" s="29" t="n"/>
      <c r="H127" s="29" t="n"/>
      <c r="I127" s="30" t="n"/>
      <c r="J127" s="29" t="n"/>
      <c r="K127" s="6" t="n"/>
    </row>
    <row r="128">
      <c r="A128" s="29" t="n"/>
      <c r="B128" s="36">
        <f>IF(A128="","",IFERROR(INDEX('Award terms'!$B$6:$B$30,MATCH(A128,'Award terms'!$A$6:$A$30,0)),""))</f>
        <v/>
      </c>
      <c r="C128" s="29" t="n"/>
      <c r="D128" s="29" t="n"/>
      <c r="E128" s="30" t="n"/>
      <c r="F128" s="31">
        <f>IF(E128="","",IF(OR(G128="Submitted",G128="Accepted"),"Done",E128-TODAY()))</f>
        <v/>
      </c>
      <c r="G128" s="29" t="n"/>
      <c r="H128" s="29" t="n"/>
      <c r="I128" s="30" t="n"/>
      <c r="J128" s="29" t="n"/>
      <c r="K128" s="6" t="n"/>
    </row>
    <row r="129">
      <c r="A129" s="29" t="n"/>
      <c r="B129" s="36">
        <f>IF(A129="","",IFERROR(INDEX('Award terms'!$B$6:$B$30,MATCH(A129,'Award terms'!$A$6:$A$30,0)),""))</f>
        <v/>
      </c>
      <c r="C129" s="29" t="n"/>
      <c r="D129" s="29" t="n"/>
      <c r="E129" s="30" t="n"/>
      <c r="F129" s="31">
        <f>IF(E129="","",IF(OR(G129="Submitted",G129="Accepted"),"Done",E129-TODAY()))</f>
        <v/>
      </c>
      <c r="G129" s="29" t="n"/>
      <c r="H129" s="29" t="n"/>
      <c r="I129" s="30" t="n"/>
      <c r="J129" s="29" t="n"/>
      <c r="K129" s="6" t="n"/>
    </row>
    <row r="130">
      <c r="A130" s="29" t="n"/>
      <c r="B130" s="36">
        <f>IF(A130="","",IFERROR(INDEX('Award terms'!$B$6:$B$30,MATCH(A130,'Award terms'!$A$6:$A$30,0)),""))</f>
        <v/>
      </c>
      <c r="C130" s="29" t="n"/>
      <c r="D130" s="29" t="n"/>
      <c r="E130" s="30" t="n"/>
      <c r="F130" s="31">
        <f>IF(E130="","",IF(OR(G130="Submitted",G130="Accepted"),"Done",E130-TODAY()))</f>
        <v/>
      </c>
      <c r="G130" s="29" t="n"/>
      <c r="H130" s="29" t="n"/>
      <c r="I130" s="30" t="n"/>
      <c r="J130" s="29" t="n"/>
      <c r="K130" s="6" t="n"/>
    </row>
    <row r="131">
      <c r="A131" s="29" t="n"/>
      <c r="B131" s="36">
        <f>IF(A131="","",IFERROR(INDEX('Award terms'!$B$6:$B$30,MATCH(A131,'Award terms'!$A$6:$A$30,0)),""))</f>
        <v/>
      </c>
      <c r="C131" s="29" t="n"/>
      <c r="D131" s="29" t="n"/>
      <c r="E131" s="30" t="n"/>
      <c r="F131" s="31">
        <f>IF(E131="","",IF(OR(G131="Submitted",G131="Accepted"),"Done",E131-TODAY()))</f>
        <v/>
      </c>
      <c r="G131" s="29" t="n"/>
      <c r="H131" s="29" t="n"/>
      <c r="I131" s="30" t="n"/>
      <c r="J131" s="29" t="n"/>
      <c r="K131" s="6" t="n"/>
    </row>
    <row r="132">
      <c r="A132" s="29" t="n"/>
      <c r="B132" s="36">
        <f>IF(A132="","",IFERROR(INDEX('Award terms'!$B$6:$B$30,MATCH(A132,'Award terms'!$A$6:$A$30,0)),""))</f>
        <v/>
      </c>
      <c r="C132" s="29" t="n"/>
      <c r="D132" s="29" t="n"/>
      <c r="E132" s="30" t="n"/>
      <c r="F132" s="31">
        <f>IF(E132="","",IF(OR(G132="Submitted",G132="Accepted"),"Done",E132-TODAY()))</f>
        <v/>
      </c>
      <c r="G132" s="29" t="n"/>
      <c r="H132" s="29" t="n"/>
      <c r="I132" s="30" t="n"/>
      <c r="J132" s="29" t="n"/>
      <c r="K132" s="6" t="n"/>
    </row>
    <row r="133">
      <c r="A133" s="29" t="n"/>
      <c r="B133" s="36">
        <f>IF(A133="","",IFERROR(INDEX('Award terms'!$B$6:$B$30,MATCH(A133,'Award terms'!$A$6:$A$30,0)),""))</f>
        <v/>
      </c>
      <c r="C133" s="29" t="n"/>
      <c r="D133" s="29" t="n"/>
      <c r="E133" s="30" t="n"/>
      <c r="F133" s="31">
        <f>IF(E133="","",IF(OR(G133="Submitted",G133="Accepted"),"Done",E133-TODAY()))</f>
        <v/>
      </c>
      <c r="G133" s="29" t="n"/>
      <c r="H133" s="29" t="n"/>
      <c r="I133" s="30" t="n"/>
      <c r="J133" s="29" t="n"/>
      <c r="K133" s="6" t="n"/>
    </row>
    <row r="134">
      <c r="A134" s="29" t="n"/>
      <c r="B134" s="36">
        <f>IF(A134="","",IFERROR(INDEX('Award terms'!$B$6:$B$30,MATCH(A134,'Award terms'!$A$6:$A$30,0)),""))</f>
        <v/>
      </c>
      <c r="C134" s="29" t="n"/>
      <c r="D134" s="29" t="n"/>
      <c r="E134" s="30" t="n"/>
      <c r="F134" s="31">
        <f>IF(E134="","",IF(OR(G134="Submitted",G134="Accepted"),"Done",E134-TODAY()))</f>
        <v/>
      </c>
      <c r="G134" s="29" t="n"/>
      <c r="H134" s="29" t="n"/>
      <c r="I134" s="30" t="n"/>
      <c r="J134" s="29" t="n"/>
      <c r="K134" s="6" t="n"/>
    </row>
    <row r="135">
      <c r="A135" s="29" t="n"/>
      <c r="B135" s="36">
        <f>IF(A135="","",IFERROR(INDEX('Award terms'!$B$6:$B$30,MATCH(A135,'Award terms'!$A$6:$A$30,0)),""))</f>
        <v/>
      </c>
      <c r="C135" s="29" t="n"/>
      <c r="D135" s="29" t="n"/>
      <c r="E135" s="30" t="n"/>
      <c r="F135" s="31">
        <f>IF(E135="","",IF(OR(G135="Submitted",G135="Accepted"),"Done",E135-TODAY()))</f>
        <v/>
      </c>
      <c r="G135" s="29" t="n"/>
      <c r="H135" s="29" t="n"/>
      <c r="I135" s="30" t="n"/>
      <c r="J135" s="29" t="n"/>
      <c r="K135" s="6" t="n"/>
    </row>
    <row r="136">
      <c r="A136" s="29" t="n"/>
      <c r="B136" s="36">
        <f>IF(A136="","",IFERROR(INDEX('Award terms'!$B$6:$B$30,MATCH(A136,'Award terms'!$A$6:$A$30,0)),""))</f>
        <v/>
      </c>
      <c r="C136" s="29" t="n"/>
      <c r="D136" s="29" t="n"/>
      <c r="E136" s="30" t="n"/>
      <c r="F136" s="31">
        <f>IF(E136="","",IF(OR(G136="Submitted",G136="Accepted"),"Done",E136-TODAY()))</f>
        <v/>
      </c>
      <c r="G136" s="29" t="n"/>
      <c r="H136" s="29" t="n"/>
      <c r="I136" s="30" t="n"/>
      <c r="J136" s="29" t="n"/>
      <c r="K136" s="6" t="n"/>
    </row>
    <row r="137">
      <c r="A137" s="29" t="n"/>
      <c r="B137" s="36">
        <f>IF(A137="","",IFERROR(INDEX('Award terms'!$B$6:$B$30,MATCH(A137,'Award terms'!$A$6:$A$30,0)),""))</f>
        <v/>
      </c>
      <c r="C137" s="29" t="n"/>
      <c r="D137" s="29" t="n"/>
      <c r="E137" s="30" t="n"/>
      <c r="F137" s="31">
        <f>IF(E137="","",IF(OR(G137="Submitted",G137="Accepted"),"Done",E137-TODAY()))</f>
        <v/>
      </c>
      <c r="G137" s="29" t="n"/>
      <c r="H137" s="29" t="n"/>
      <c r="I137" s="30" t="n"/>
      <c r="J137" s="29" t="n"/>
      <c r="K137" s="6" t="n"/>
    </row>
    <row r="138">
      <c r="A138" s="29" t="n"/>
      <c r="B138" s="36">
        <f>IF(A138="","",IFERROR(INDEX('Award terms'!$B$6:$B$30,MATCH(A138,'Award terms'!$A$6:$A$30,0)),""))</f>
        <v/>
      </c>
      <c r="C138" s="29" t="n"/>
      <c r="D138" s="29" t="n"/>
      <c r="E138" s="30" t="n"/>
      <c r="F138" s="31">
        <f>IF(E138="","",IF(OR(G138="Submitted",G138="Accepted"),"Done",E138-TODAY()))</f>
        <v/>
      </c>
      <c r="G138" s="29" t="n"/>
      <c r="H138" s="29" t="n"/>
      <c r="I138" s="30" t="n"/>
      <c r="J138" s="29" t="n"/>
      <c r="K138" s="6" t="n"/>
    </row>
    <row r="139">
      <c r="A139" s="29" t="n"/>
      <c r="B139" s="36">
        <f>IF(A139="","",IFERROR(INDEX('Award terms'!$B$6:$B$30,MATCH(A139,'Award terms'!$A$6:$A$30,0)),""))</f>
        <v/>
      </c>
      <c r="C139" s="29" t="n"/>
      <c r="D139" s="29" t="n"/>
      <c r="E139" s="30" t="n"/>
      <c r="F139" s="31">
        <f>IF(E139="","",IF(OR(G139="Submitted",G139="Accepted"),"Done",E139-TODAY()))</f>
        <v/>
      </c>
      <c r="G139" s="29" t="n"/>
      <c r="H139" s="29" t="n"/>
      <c r="I139" s="30" t="n"/>
      <c r="J139" s="29" t="n"/>
      <c r="K139" s="6" t="n"/>
    </row>
    <row r="140">
      <c r="A140" s="29" t="n"/>
      <c r="B140" s="36">
        <f>IF(A140="","",IFERROR(INDEX('Award terms'!$B$6:$B$30,MATCH(A140,'Award terms'!$A$6:$A$30,0)),""))</f>
        <v/>
      </c>
      <c r="C140" s="29" t="n"/>
      <c r="D140" s="29" t="n"/>
      <c r="E140" s="30" t="n"/>
      <c r="F140" s="31">
        <f>IF(E140="","",IF(OR(G140="Submitted",G140="Accepted"),"Done",E140-TODAY()))</f>
        <v/>
      </c>
      <c r="G140" s="29" t="n"/>
      <c r="H140" s="29" t="n"/>
      <c r="I140" s="30" t="n"/>
      <c r="J140" s="29" t="n"/>
      <c r="K140" s="6" t="n"/>
    </row>
    <row r="141">
      <c r="A141" s="29" t="n"/>
      <c r="B141" s="36">
        <f>IF(A141="","",IFERROR(INDEX('Award terms'!$B$6:$B$30,MATCH(A141,'Award terms'!$A$6:$A$30,0)),""))</f>
        <v/>
      </c>
      <c r="C141" s="29" t="n"/>
      <c r="D141" s="29" t="n"/>
      <c r="E141" s="30" t="n"/>
      <c r="F141" s="31">
        <f>IF(E141="","",IF(OR(G141="Submitted",G141="Accepted"),"Done",E141-TODAY()))</f>
        <v/>
      </c>
      <c r="G141" s="29" t="n"/>
      <c r="H141" s="29" t="n"/>
      <c r="I141" s="30" t="n"/>
      <c r="J141" s="29" t="n"/>
      <c r="K141" s="6" t="n"/>
    </row>
    <row r="142">
      <c r="A142" s="29" t="n"/>
      <c r="B142" s="36">
        <f>IF(A142="","",IFERROR(INDEX('Award terms'!$B$6:$B$30,MATCH(A142,'Award terms'!$A$6:$A$30,0)),""))</f>
        <v/>
      </c>
      <c r="C142" s="29" t="n"/>
      <c r="D142" s="29" t="n"/>
      <c r="E142" s="30" t="n"/>
      <c r="F142" s="31">
        <f>IF(E142="","",IF(OR(G142="Submitted",G142="Accepted"),"Done",E142-TODAY()))</f>
        <v/>
      </c>
      <c r="G142" s="29" t="n"/>
      <c r="H142" s="29" t="n"/>
      <c r="I142" s="30" t="n"/>
      <c r="J142" s="29" t="n"/>
      <c r="K142" s="6" t="n"/>
    </row>
    <row r="143">
      <c r="A143" s="29" t="n"/>
      <c r="B143" s="36">
        <f>IF(A143="","",IFERROR(INDEX('Award terms'!$B$6:$B$30,MATCH(A143,'Award terms'!$A$6:$A$30,0)),""))</f>
        <v/>
      </c>
      <c r="C143" s="29" t="n"/>
      <c r="D143" s="29" t="n"/>
      <c r="E143" s="30" t="n"/>
      <c r="F143" s="31">
        <f>IF(E143="","",IF(OR(G143="Submitted",G143="Accepted"),"Done",E143-TODAY()))</f>
        <v/>
      </c>
      <c r="G143" s="29" t="n"/>
      <c r="H143" s="29" t="n"/>
      <c r="I143" s="30" t="n"/>
      <c r="J143" s="29" t="n"/>
      <c r="K143" s="6" t="n"/>
    </row>
    <row r="144">
      <c r="A144" s="29" t="n"/>
      <c r="B144" s="36">
        <f>IF(A144="","",IFERROR(INDEX('Award terms'!$B$6:$B$30,MATCH(A144,'Award terms'!$A$6:$A$30,0)),""))</f>
        <v/>
      </c>
      <c r="C144" s="29" t="n"/>
      <c r="D144" s="29" t="n"/>
      <c r="E144" s="30" t="n"/>
      <c r="F144" s="31">
        <f>IF(E144="","",IF(OR(G144="Submitted",G144="Accepted"),"Done",E144-TODAY()))</f>
        <v/>
      </c>
      <c r="G144" s="29" t="n"/>
      <c r="H144" s="29" t="n"/>
      <c r="I144" s="30" t="n"/>
      <c r="J144" s="29" t="n"/>
      <c r="K144" s="6" t="n"/>
    </row>
    <row r="145">
      <c r="A145" s="29" t="n"/>
      <c r="B145" s="36">
        <f>IF(A145="","",IFERROR(INDEX('Award terms'!$B$6:$B$30,MATCH(A145,'Award terms'!$A$6:$A$30,0)),""))</f>
        <v/>
      </c>
      <c r="C145" s="29" t="n"/>
      <c r="D145" s="29" t="n"/>
      <c r="E145" s="30" t="n"/>
      <c r="F145" s="31">
        <f>IF(E145="","",IF(OR(G145="Submitted",G145="Accepted"),"Done",E145-TODAY()))</f>
        <v/>
      </c>
      <c r="G145" s="29" t="n"/>
      <c r="H145" s="29" t="n"/>
      <c r="I145" s="30" t="n"/>
      <c r="J145" s="29" t="n"/>
      <c r="K145" s="6" t="n"/>
    </row>
    <row r="146">
      <c r="A146" s="29" t="n"/>
      <c r="B146" s="36">
        <f>IF(A146="","",IFERROR(INDEX('Award terms'!$B$6:$B$30,MATCH(A146,'Award terms'!$A$6:$A$30,0)),""))</f>
        <v/>
      </c>
      <c r="C146" s="29" t="n"/>
      <c r="D146" s="29" t="n"/>
      <c r="E146" s="30" t="n"/>
      <c r="F146" s="31">
        <f>IF(E146="","",IF(OR(G146="Submitted",G146="Accepted"),"Done",E146-TODAY()))</f>
        <v/>
      </c>
      <c r="G146" s="29" t="n"/>
      <c r="H146" s="29" t="n"/>
      <c r="I146" s="30" t="n"/>
      <c r="J146" s="29" t="n"/>
      <c r="K146" s="6" t="n"/>
    </row>
    <row r="147">
      <c r="A147" s="29" t="n"/>
      <c r="B147" s="36">
        <f>IF(A147="","",IFERROR(INDEX('Award terms'!$B$6:$B$30,MATCH(A147,'Award terms'!$A$6:$A$30,0)),""))</f>
        <v/>
      </c>
      <c r="C147" s="29" t="n"/>
      <c r="D147" s="29" t="n"/>
      <c r="E147" s="30" t="n"/>
      <c r="F147" s="31">
        <f>IF(E147="","",IF(OR(G147="Submitted",G147="Accepted"),"Done",E147-TODAY()))</f>
        <v/>
      </c>
      <c r="G147" s="29" t="n"/>
      <c r="H147" s="29" t="n"/>
      <c r="I147" s="30" t="n"/>
      <c r="J147" s="29" t="n"/>
      <c r="K147" s="6" t="n"/>
    </row>
    <row r="148">
      <c r="A148" s="29" t="n"/>
      <c r="B148" s="36">
        <f>IF(A148="","",IFERROR(INDEX('Award terms'!$B$6:$B$30,MATCH(A148,'Award terms'!$A$6:$A$30,0)),""))</f>
        <v/>
      </c>
      <c r="C148" s="29" t="n"/>
      <c r="D148" s="29" t="n"/>
      <c r="E148" s="30" t="n"/>
      <c r="F148" s="31">
        <f>IF(E148="","",IF(OR(G148="Submitted",G148="Accepted"),"Done",E148-TODAY()))</f>
        <v/>
      </c>
      <c r="G148" s="29" t="n"/>
      <c r="H148" s="29" t="n"/>
      <c r="I148" s="30" t="n"/>
      <c r="J148" s="29" t="n"/>
      <c r="K148" s="6" t="n"/>
    </row>
    <row r="149">
      <c r="A149" s="29" t="n"/>
      <c r="B149" s="36">
        <f>IF(A149="","",IFERROR(INDEX('Award terms'!$B$6:$B$30,MATCH(A149,'Award terms'!$A$6:$A$30,0)),""))</f>
        <v/>
      </c>
      <c r="C149" s="29" t="n"/>
      <c r="D149" s="29" t="n"/>
      <c r="E149" s="30" t="n"/>
      <c r="F149" s="31">
        <f>IF(E149="","",IF(OR(G149="Submitted",G149="Accepted"),"Done",E149-TODAY()))</f>
        <v/>
      </c>
      <c r="G149" s="29" t="n"/>
      <c r="H149" s="29" t="n"/>
      <c r="I149" s="30" t="n"/>
      <c r="J149" s="29" t="n"/>
      <c r="K149" s="6" t="n"/>
    </row>
    <row r="150">
      <c r="A150" s="29" t="n"/>
      <c r="B150" s="36">
        <f>IF(A150="","",IFERROR(INDEX('Award terms'!$B$6:$B$30,MATCH(A150,'Award terms'!$A$6:$A$30,0)),""))</f>
        <v/>
      </c>
      <c r="C150" s="29" t="n"/>
      <c r="D150" s="29" t="n"/>
      <c r="E150" s="30" t="n"/>
      <c r="F150" s="31">
        <f>IF(E150="","",IF(OR(G150="Submitted",G150="Accepted"),"Done",E150-TODAY()))</f>
        <v/>
      </c>
      <c r="G150" s="29" t="n"/>
      <c r="H150" s="29" t="n"/>
      <c r="I150" s="30" t="n"/>
      <c r="J150" s="29" t="n"/>
      <c r="K150" s="6" t="n"/>
    </row>
    <row r="151">
      <c r="A151" s="29" t="n"/>
      <c r="B151" s="36">
        <f>IF(A151="","",IFERROR(INDEX('Award terms'!$B$6:$B$30,MATCH(A151,'Award terms'!$A$6:$A$30,0)),""))</f>
        <v/>
      </c>
      <c r="C151" s="29" t="n"/>
      <c r="D151" s="29" t="n"/>
      <c r="E151" s="30" t="n"/>
      <c r="F151" s="31">
        <f>IF(E151="","",IF(OR(G151="Submitted",G151="Accepted"),"Done",E151-TODAY()))</f>
        <v/>
      </c>
      <c r="G151" s="29" t="n"/>
      <c r="H151" s="29" t="n"/>
      <c r="I151" s="30" t="n"/>
      <c r="J151" s="29" t="n"/>
      <c r="K151" s="6" t="n"/>
    </row>
    <row r="152">
      <c r="A152" s="29" t="n"/>
      <c r="B152" s="36">
        <f>IF(A152="","",IFERROR(INDEX('Award terms'!$B$6:$B$30,MATCH(A152,'Award terms'!$A$6:$A$30,0)),""))</f>
        <v/>
      </c>
      <c r="C152" s="29" t="n"/>
      <c r="D152" s="29" t="n"/>
      <c r="E152" s="30" t="n"/>
      <c r="F152" s="31">
        <f>IF(E152="","",IF(OR(G152="Submitted",G152="Accepted"),"Done",E152-TODAY()))</f>
        <v/>
      </c>
      <c r="G152" s="29" t="n"/>
      <c r="H152" s="29" t="n"/>
      <c r="I152" s="30" t="n"/>
      <c r="J152" s="29" t="n"/>
      <c r="K152" s="6" t="n"/>
    </row>
    <row r="153">
      <c r="A153" s="29" t="n"/>
      <c r="B153" s="36">
        <f>IF(A153="","",IFERROR(INDEX('Award terms'!$B$6:$B$30,MATCH(A153,'Award terms'!$A$6:$A$30,0)),""))</f>
        <v/>
      </c>
      <c r="C153" s="29" t="n"/>
      <c r="D153" s="29" t="n"/>
      <c r="E153" s="30" t="n"/>
      <c r="F153" s="31">
        <f>IF(E153="","",IF(OR(G153="Submitted",G153="Accepted"),"Done",E153-TODAY()))</f>
        <v/>
      </c>
      <c r="G153" s="29" t="n"/>
      <c r="H153" s="29" t="n"/>
      <c r="I153" s="30" t="n"/>
      <c r="J153" s="29" t="n"/>
      <c r="K153" s="6" t="n"/>
    </row>
    <row r="154">
      <c r="A154" s="29" t="n"/>
      <c r="B154" s="36">
        <f>IF(A154="","",IFERROR(INDEX('Award terms'!$B$6:$B$30,MATCH(A154,'Award terms'!$A$6:$A$30,0)),""))</f>
        <v/>
      </c>
      <c r="C154" s="29" t="n"/>
      <c r="D154" s="29" t="n"/>
      <c r="E154" s="30" t="n"/>
      <c r="F154" s="31">
        <f>IF(E154="","",IF(OR(G154="Submitted",G154="Accepted"),"Done",E154-TODAY()))</f>
        <v/>
      </c>
      <c r="G154" s="29" t="n"/>
      <c r="H154" s="29" t="n"/>
      <c r="I154" s="30" t="n"/>
      <c r="J154" s="29" t="n"/>
      <c r="K154" s="6" t="n"/>
    </row>
    <row r="155">
      <c r="A155" s="29" t="n"/>
      <c r="B155" s="36">
        <f>IF(A155="","",IFERROR(INDEX('Award terms'!$B$6:$B$30,MATCH(A155,'Award terms'!$A$6:$A$30,0)),""))</f>
        <v/>
      </c>
      <c r="C155" s="29" t="n"/>
      <c r="D155" s="29" t="n"/>
      <c r="E155" s="30" t="n"/>
      <c r="F155" s="31">
        <f>IF(E155="","",IF(OR(G155="Submitted",G155="Accepted"),"Done",E155-TODAY()))</f>
        <v/>
      </c>
      <c r="G155" s="29" t="n"/>
      <c r="H155" s="29" t="n"/>
      <c r="I155" s="30" t="n"/>
      <c r="J155" s="29" t="n"/>
      <c r="K155" s="6" t="n"/>
    </row>
    <row r="156">
      <c r="A156" s="29" t="n"/>
      <c r="B156" s="36">
        <f>IF(A156="","",IFERROR(INDEX('Award terms'!$B$6:$B$30,MATCH(A156,'Award terms'!$A$6:$A$30,0)),""))</f>
        <v/>
      </c>
      <c r="C156" s="29" t="n"/>
      <c r="D156" s="29" t="n"/>
      <c r="E156" s="30" t="n"/>
      <c r="F156" s="31">
        <f>IF(E156="","",IF(OR(G156="Submitted",G156="Accepted"),"Done",E156-TODAY()))</f>
        <v/>
      </c>
      <c r="G156" s="29" t="n"/>
      <c r="H156" s="29" t="n"/>
      <c r="I156" s="30" t="n"/>
      <c r="J156" s="29" t="n"/>
      <c r="K156" s="6" t="n"/>
    </row>
    <row r="157">
      <c r="A157" s="29" t="n"/>
      <c r="B157" s="36">
        <f>IF(A157="","",IFERROR(INDEX('Award terms'!$B$6:$B$30,MATCH(A157,'Award terms'!$A$6:$A$30,0)),""))</f>
        <v/>
      </c>
      <c r="C157" s="29" t="n"/>
      <c r="D157" s="29" t="n"/>
      <c r="E157" s="30" t="n"/>
      <c r="F157" s="31">
        <f>IF(E157="","",IF(OR(G157="Submitted",G157="Accepted"),"Done",E157-TODAY()))</f>
        <v/>
      </c>
      <c r="G157" s="29" t="n"/>
      <c r="H157" s="29" t="n"/>
      <c r="I157" s="30" t="n"/>
      <c r="J157" s="29" t="n"/>
      <c r="K157" s="6" t="n"/>
    </row>
    <row r="158">
      <c r="A158" s="29" t="n"/>
      <c r="B158" s="36">
        <f>IF(A158="","",IFERROR(INDEX('Award terms'!$B$6:$B$30,MATCH(A158,'Award terms'!$A$6:$A$30,0)),""))</f>
        <v/>
      </c>
      <c r="C158" s="29" t="n"/>
      <c r="D158" s="29" t="n"/>
      <c r="E158" s="30" t="n"/>
      <c r="F158" s="31">
        <f>IF(E158="","",IF(OR(G158="Submitted",G158="Accepted"),"Done",E158-TODAY()))</f>
        <v/>
      </c>
      <c r="G158" s="29" t="n"/>
      <c r="H158" s="29" t="n"/>
      <c r="I158" s="30" t="n"/>
      <c r="J158" s="29" t="n"/>
      <c r="K158" s="6" t="n"/>
    </row>
    <row r="159">
      <c r="A159" s="29" t="n"/>
      <c r="B159" s="36">
        <f>IF(A159="","",IFERROR(INDEX('Award terms'!$B$6:$B$30,MATCH(A159,'Award terms'!$A$6:$A$30,0)),""))</f>
        <v/>
      </c>
      <c r="C159" s="29" t="n"/>
      <c r="D159" s="29" t="n"/>
      <c r="E159" s="30" t="n"/>
      <c r="F159" s="31">
        <f>IF(E159="","",IF(OR(G159="Submitted",G159="Accepted"),"Done",E159-TODAY()))</f>
        <v/>
      </c>
      <c r="G159" s="29" t="n"/>
      <c r="H159" s="29" t="n"/>
      <c r="I159" s="30" t="n"/>
      <c r="J159" s="29" t="n"/>
      <c r="K159" s="6" t="n"/>
    </row>
    <row r="160">
      <c r="A160" s="29" t="n"/>
      <c r="B160" s="36">
        <f>IF(A160="","",IFERROR(INDEX('Award terms'!$B$6:$B$30,MATCH(A160,'Award terms'!$A$6:$A$30,0)),""))</f>
        <v/>
      </c>
      <c r="C160" s="29" t="n"/>
      <c r="D160" s="29" t="n"/>
      <c r="E160" s="30" t="n"/>
      <c r="F160" s="31">
        <f>IF(E160="","",IF(OR(G160="Submitted",G160="Accepted"),"Done",E160-TODAY()))</f>
        <v/>
      </c>
      <c r="G160" s="29" t="n"/>
      <c r="H160" s="29" t="n"/>
      <c r="I160" s="30" t="n"/>
      <c r="J160" s="29" t="n"/>
      <c r="K160" s="6" t="n"/>
    </row>
    <row r="161">
      <c r="A161" s="29" t="n"/>
      <c r="B161" s="36">
        <f>IF(A161="","",IFERROR(INDEX('Award terms'!$B$6:$B$30,MATCH(A161,'Award terms'!$A$6:$A$30,0)),""))</f>
        <v/>
      </c>
      <c r="C161" s="29" t="n"/>
      <c r="D161" s="29" t="n"/>
      <c r="E161" s="30" t="n"/>
      <c r="F161" s="31">
        <f>IF(E161="","",IF(OR(G161="Submitted",G161="Accepted"),"Done",E161-TODAY()))</f>
        <v/>
      </c>
      <c r="G161" s="29" t="n"/>
      <c r="H161" s="29" t="n"/>
      <c r="I161" s="30" t="n"/>
      <c r="J161" s="29" t="n"/>
      <c r="K161" s="6" t="n"/>
    </row>
    <row r="162">
      <c r="A162" s="29" t="n"/>
      <c r="B162" s="36">
        <f>IF(A162="","",IFERROR(INDEX('Award terms'!$B$6:$B$30,MATCH(A162,'Award terms'!$A$6:$A$30,0)),""))</f>
        <v/>
      </c>
      <c r="C162" s="29" t="n"/>
      <c r="D162" s="29" t="n"/>
      <c r="E162" s="30" t="n"/>
      <c r="F162" s="31">
        <f>IF(E162="","",IF(OR(G162="Submitted",G162="Accepted"),"Done",E162-TODAY()))</f>
        <v/>
      </c>
      <c r="G162" s="29" t="n"/>
      <c r="H162" s="29" t="n"/>
      <c r="I162" s="30" t="n"/>
      <c r="J162" s="29" t="n"/>
      <c r="K162" s="6" t="n"/>
    </row>
    <row r="163">
      <c r="A163" s="29" t="n"/>
      <c r="B163" s="36">
        <f>IF(A163="","",IFERROR(INDEX('Award terms'!$B$6:$B$30,MATCH(A163,'Award terms'!$A$6:$A$30,0)),""))</f>
        <v/>
      </c>
      <c r="C163" s="29" t="n"/>
      <c r="D163" s="29" t="n"/>
      <c r="E163" s="30" t="n"/>
      <c r="F163" s="31">
        <f>IF(E163="","",IF(OR(G163="Submitted",G163="Accepted"),"Done",E163-TODAY()))</f>
        <v/>
      </c>
      <c r="G163" s="29" t="n"/>
      <c r="H163" s="29" t="n"/>
      <c r="I163" s="30" t="n"/>
      <c r="J163" s="29" t="n"/>
      <c r="K163" s="6" t="n"/>
    </row>
    <row r="164">
      <c r="A164" s="29" t="n"/>
      <c r="B164" s="36">
        <f>IF(A164="","",IFERROR(INDEX('Award terms'!$B$6:$B$30,MATCH(A164,'Award terms'!$A$6:$A$30,0)),""))</f>
        <v/>
      </c>
      <c r="C164" s="29" t="n"/>
      <c r="D164" s="29" t="n"/>
      <c r="E164" s="30" t="n"/>
      <c r="F164" s="31">
        <f>IF(E164="","",IF(OR(G164="Submitted",G164="Accepted"),"Done",E164-TODAY()))</f>
        <v/>
      </c>
      <c r="G164" s="29" t="n"/>
      <c r="H164" s="29" t="n"/>
      <c r="I164" s="30" t="n"/>
      <c r="J164" s="29" t="n"/>
      <c r="K164" s="6" t="n"/>
    </row>
    <row r="165">
      <c r="A165" s="29" t="n"/>
      <c r="B165" s="36">
        <f>IF(A165="","",IFERROR(INDEX('Award terms'!$B$6:$B$30,MATCH(A165,'Award terms'!$A$6:$A$30,0)),""))</f>
        <v/>
      </c>
      <c r="C165" s="29" t="n"/>
      <c r="D165" s="29" t="n"/>
      <c r="E165" s="30" t="n"/>
      <c r="F165" s="31">
        <f>IF(E165="","",IF(OR(G165="Submitted",G165="Accepted"),"Done",E165-TODAY()))</f>
        <v/>
      </c>
      <c r="G165" s="29" t="n"/>
      <c r="H165" s="29" t="n"/>
      <c r="I165" s="30" t="n"/>
      <c r="J165" s="29" t="n"/>
      <c r="K165" s="6" t="n"/>
    </row>
    <row r="166">
      <c r="A166" s="29" t="n"/>
      <c r="B166" s="36">
        <f>IF(A166="","",IFERROR(INDEX('Award terms'!$B$6:$B$30,MATCH(A166,'Award terms'!$A$6:$A$30,0)),""))</f>
        <v/>
      </c>
      <c r="C166" s="29" t="n"/>
      <c r="D166" s="29" t="n"/>
      <c r="E166" s="30" t="n"/>
      <c r="F166" s="31">
        <f>IF(E166="","",IF(OR(G166="Submitted",G166="Accepted"),"Done",E166-TODAY()))</f>
        <v/>
      </c>
      <c r="G166" s="29" t="n"/>
      <c r="H166" s="29" t="n"/>
      <c r="I166" s="30" t="n"/>
      <c r="J166" s="29" t="n"/>
      <c r="K166" s="6" t="n"/>
    </row>
    <row r="167">
      <c r="A167" s="29" t="n"/>
      <c r="B167" s="36">
        <f>IF(A167="","",IFERROR(INDEX('Award terms'!$B$6:$B$30,MATCH(A167,'Award terms'!$A$6:$A$30,0)),""))</f>
        <v/>
      </c>
      <c r="C167" s="29" t="n"/>
      <c r="D167" s="29" t="n"/>
      <c r="E167" s="30" t="n"/>
      <c r="F167" s="31">
        <f>IF(E167="","",IF(OR(G167="Submitted",G167="Accepted"),"Done",E167-TODAY()))</f>
        <v/>
      </c>
      <c r="G167" s="29" t="n"/>
      <c r="H167" s="29" t="n"/>
      <c r="I167" s="30" t="n"/>
      <c r="J167" s="29" t="n"/>
      <c r="K167" s="6" t="n"/>
    </row>
    <row r="168">
      <c r="A168" s="29" t="n"/>
      <c r="B168" s="36">
        <f>IF(A168="","",IFERROR(INDEX('Award terms'!$B$6:$B$30,MATCH(A168,'Award terms'!$A$6:$A$30,0)),""))</f>
        <v/>
      </c>
      <c r="C168" s="29" t="n"/>
      <c r="D168" s="29" t="n"/>
      <c r="E168" s="30" t="n"/>
      <c r="F168" s="31">
        <f>IF(E168="","",IF(OR(G168="Submitted",G168="Accepted"),"Done",E168-TODAY()))</f>
        <v/>
      </c>
      <c r="G168" s="29" t="n"/>
      <c r="H168" s="29" t="n"/>
      <c r="I168" s="30" t="n"/>
      <c r="J168" s="29" t="n"/>
      <c r="K168" s="6" t="n"/>
    </row>
    <row r="169">
      <c r="A169" s="29" t="n"/>
      <c r="B169" s="36">
        <f>IF(A169="","",IFERROR(INDEX('Award terms'!$B$6:$B$30,MATCH(A169,'Award terms'!$A$6:$A$30,0)),""))</f>
        <v/>
      </c>
      <c r="C169" s="29" t="n"/>
      <c r="D169" s="29" t="n"/>
      <c r="E169" s="30" t="n"/>
      <c r="F169" s="31">
        <f>IF(E169="","",IF(OR(G169="Submitted",G169="Accepted"),"Done",E169-TODAY()))</f>
        <v/>
      </c>
      <c r="G169" s="29" t="n"/>
      <c r="H169" s="29" t="n"/>
      <c r="I169" s="30" t="n"/>
      <c r="J169" s="29" t="n"/>
      <c r="K169" s="6" t="n"/>
    </row>
    <row r="170">
      <c r="A170" s="29" t="n"/>
      <c r="B170" s="36">
        <f>IF(A170="","",IFERROR(INDEX('Award terms'!$B$6:$B$30,MATCH(A170,'Award terms'!$A$6:$A$30,0)),""))</f>
        <v/>
      </c>
      <c r="C170" s="29" t="n"/>
      <c r="D170" s="29" t="n"/>
      <c r="E170" s="30" t="n"/>
      <c r="F170" s="31">
        <f>IF(E170="","",IF(OR(G170="Submitted",G170="Accepted"),"Done",E170-TODAY()))</f>
        <v/>
      </c>
      <c r="G170" s="29" t="n"/>
      <c r="H170" s="29" t="n"/>
      <c r="I170" s="30" t="n"/>
      <c r="J170" s="29" t="n"/>
      <c r="K170" s="6" t="n"/>
    </row>
    <row r="171">
      <c r="A171" s="29" t="n"/>
      <c r="B171" s="36">
        <f>IF(A171="","",IFERROR(INDEX('Award terms'!$B$6:$B$30,MATCH(A171,'Award terms'!$A$6:$A$30,0)),""))</f>
        <v/>
      </c>
      <c r="C171" s="29" t="n"/>
      <c r="D171" s="29" t="n"/>
      <c r="E171" s="30" t="n"/>
      <c r="F171" s="31">
        <f>IF(E171="","",IF(OR(G171="Submitted",G171="Accepted"),"Done",E171-TODAY()))</f>
        <v/>
      </c>
      <c r="G171" s="29" t="n"/>
      <c r="H171" s="29" t="n"/>
      <c r="I171" s="30" t="n"/>
      <c r="J171" s="29" t="n"/>
      <c r="K171" s="6" t="n"/>
    </row>
    <row r="172">
      <c r="A172" s="29" t="n"/>
      <c r="B172" s="36">
        <f>IF(A172="","",IFERROR(INDEX('Award terms'!$B$6:$B$30,MATCH(A172,'Award terms'!$A$6:$A$30,0)),""))</f>
        <v/>
      </c>
      <c r="C172" s="29" t="n"/>
      <c r="D172" s="29" t="n"/>
      <c r="E172" s="30" t="n"/>
      <c r="F172" s="31">
        <f>IF(E172="","",IF(OR(G172="Submitted",G172="Accepted"),"Done",E172-TODAY()))</f>
        <v/>
      </c>
      <c r="G172" s="29" t="n"/>
      <c r="H172" s="29" t="n"/>
      <c r="I172" s="30" t="n"/>
      <c r="J172" s="29" t="n"/>
      <c r="K172" s="6" t="n"/>
    </row>
    <row r="173">
      <c r="A173" s="29" t="n"/>
      <c r="B173" s="36">
        <f>IF(A173="","",IFERROR(INDEX('Award terms'!$B$6:$B$30,MATCH(A173,'Award terms'!$A$6:$A$30,0)),""))</f>
        <v/>
      </c>
      <c r="C173" s="29" t="n"/>
      <c r="D173" s="29" t="n"/>
      <c r="E173" s="30" t="n"/>
      <c r="F173" s="31">
        <f>IF(E173="","",IF(OR(G173="Submitted",G173="Accepted"),"Done",E173-TODAY()))</f>
        <v/>
      </c>
      <c r="G173" s="29" t="n"/>
      <c r="H173" s="29" t="n"/>
      <c r="I173" s="30" t="n"/>
      <c r="J173" s="29" t="n"/>
      <c r="K173" s="6" t="n"/>
    </row>
    <row r="174">
      <c r="A174" s="29" t="n"/>
      <c r="B174" s="36">
        <f>IF(A174="","",IFERROR(INDEX('Award terms'!$B$6:$B$30,MATCH(A174,'Award terms'!$A$6:$A$30,0)),""))</f>
        <v/>
      </c>
      <c r="C174" s="29" t="n"/>
      <c r="D174" s="29" t="n"/>
      <c r="E174" s="30" t="n"/>
      <c r="F174" s="31">
        <f>IF(E174="","",IF(OR(G174="Submitted",G174="Accepted"),"Done",E174-TODAY()))</f>
        <v/>
      </c>
      <c r="G174" s="29" t="n"/>
      <c r="H174" s="29" t="n"/>
      <c r="I174" s="30" t="n"/>
      <c r="J174" s="29" t="n"/>
      <c r="K174" s="6" t="n"/>
    </row>
    <row r="175">
      <c r="A175" s="29" t="n"/>
      <c r="B175" s="36">
        <f>IF(A175="","",IFERROR(INDEX('Award terms'!$B$6:$B$30,MATCH(A175,'Award terms'!$A$6:$A$30,0)),""))</f>
        <v/>
      </c>
      <c r="C175" s="29" t="n"/>
      <c r="D175" s="29" t="n"/>
      <c r="E175" s="30" t="n"/>
      <c r="F175" s="31">
        <f>IF(E175="","",IF(OR(G175="Submitted",G175="Accepted"),"Done",E175-TODAY()))</f>
        <v/>
      </c>
      <c r="G175" s="29" t="n"/>
      <c r="H175" s="29" t="n"/>
      <c r="I175" s="30" t="n"/>
      <c r="J175" s="29" t="n"/>
      <c r="K175" s="6" t="n"/>
    </row>
    <row r="176">
      <c r="A176" s="29" t="n"/>
      <c r="B176" s="36">
        <f>IF(A176="","",IFERROR(INDEX('Award terms'!$B$6:$B$30,MATCH(A176,'Award terms'!$A$6:$A$30,0)),""))</f>
        <v/>
      </c>
      <c r="C176" s="29" t="n"/>
      <c r="D176" s="29" t="n"/>
      <c r="E176" s="30" t="n"/>
      <c r="F176" s="31">
        <f>IF(E176="","",IF(OR(G176="Submitted",G176="Accepted"),"Done",E176-TODAY()))</f>
        <v/>
      </c>
      <c r="G176" s="29" t="n"/>
      <c r="H176" s="29" t="n"/>
      <c r="I176" s="30" t="n"/>
      <c r="J176" s="29" t="n"/>
      <c r="K176" s="6" t="n"/>
    </row>
    <row r="177">
      <c r="A177" s="29" t="n"/>
      <c r="B177" s="36">
        <f>IF(A177="","",IFERROR(INDEX('Award terms'!$B$6:$B$30,MATCH(A177,'Award terms'!$A$6:$A$30,0)),""))</f>
        <v/>
      </c>
      <c r="C177" s="29" t="n"/>
      <c r="D177" s="29" t="n"/>
      <c r="E177" s="30" t="n"/>
      <c r="F177" s="31">
        <f>IF(E177="","",IF(OR(G177="Submitted",G177="Accepted"),"Done",E177-TODAY()))</f>
        <v/>
      </c>
      <c r="G177" s="29" t="n"/>
      <c r="H177" s="29" t="n"/>
      <c r="I177" s="30" t="n"/>
      <c r="J177" s="29" t="n"/>
      <c r="K177" s="6" t="n"/>
    </row>
    <row r="178">
      <c r="A178" s="29" t="n"/>
      <c r="B178" s="36">
        <f>IF(A178="","",IFERROR(INDEX('Award terms'!$B$6:$B$30,MATCH(A178,'Award terms'!$A$6:$A$30,0)),""))</f>
        <v/>
      </c>
      <c r="C178" s="29" t="n"/>
      <c r="D178" s="29" t="n"/>
      <c r="E178" s="30" t="n"/>
      <c r="F178" s="31">
        <f>IF(E178="","",IF(OR(G178="Submitted",G178="Accepted"),"Done",E178-TODAY()))</f>
        <v/>
      </c>
      <c r="G178" s="29" t="n"/>
      <c r="H178" s="29" t="n"/>
      <c r="I178" s="30" t="n"/>
      <c r="J178" s="29" t="n"/>
      <c r="K178" s="6" t="n"/>
    </row>
    <row r="179">
      <c r="A179" s="29" t="n"/>
      <c r="B179" s="36">
        <f>IF(A179="","",IFERROR(INDEX('Award terms'!$B$6:$B$30,MATCH(A179,'Award terms'!$A$6:$A$30,0)),""))</f>
        <v/>
      </c>
      <c r="C179" s="29" t="n"/>
      <c r="D179" s="29" t="n"/>
      <c r="E179" s="30" t="n"/>
      <c r="F179" s="31">
        <f>IF(E179="","",IF(OR(G179="Submitted",G179="Accepted"),"Done",E179-TODAY()))</f>
        <v/>
      </c>
      <c r="G179" s="29" t="n"/>
      <c r="H179" s="29" t="n"/>
      <c r="I179" s="30" t="n"/>
      <c r="J179" s="29" t="n"/>
      <c r="K179" s="6" t="n"/>
    </row>
    <row r="180">
      <c r="A180" s="29" t="n"/>
      <c r="B180" s="36">
        <f>IF(A180="","",IFERROR(INDEX('Award terms'!$B$6:$B$30,MATCH(A180,'Award terms'!$A$6:$A$30,0)),""))</f>
        <v/>
      </c>
      <c r="C180" s="29" t="n"/>
      <c r="D180" s="29" t="n"/>
      <c r="E180" s="30" t="n"/>
      <c r="F180" s="31">
        <f>IF(E180="","",IF(OR(G180="Submitted",G180="Accepted"),"Done",E180-TODAY()))</f>
        <v/>
      </c>
      <c r="G180" s="29" t="n"/>
      <c r="H180" s="29" t="n"/>
      <c r="I180" s="30" t="n"/>
      <c r="J180" s="29" t="n"/>
      <c r="K180" s="6" t="n"/>
    </row>
    <row r="181">
      <c r="A181" s="29" t="n"/>
      <c r="B181" s="36">
        <f>IF(A181="","",IFERROR(INDEX('Award terms'!$B$6:$B$30,MATCH(A181,'Award terms'!$A$6:$A$30,0)),""))</f>
        <v/>
      </c>
      <c r="C181" s="29" t="n"/>
      <c r="D181" s="29" t="n"/>
      <c r="E181" s="30" t="n"/>
      <c r="F181" s="31">
        <f>IF(E181="","",IF(OR(G181="Submitted",G181="Accepted"),"Done",E181-TODAY()))</f>
        <v/>
      </c>
      <c r="G181" s="29" t="n"/>
      <c r="H181" s="29" t="n"/>
      <c r="I181" s="30" t="n"/>
      <c r="J181" s="29" t="n"/>
      <c r="K181" s="6" t="n"/>
    </row>
    <row r="182">
      <c r="A182" s="29" t="n"/>
      <c r="B182" s="36">
        <f>IF(A182="","",IFERROR(INDEX('Award terms'!$B$6:$B$30,MATCH(A182,'Award terms'!$A$6:$A$30,0)),""))</f>
        <v/>
      </c>
      <c r="C182" s="29" t="n"/>
      <c r="D182" s="29" t="n"/>
      <c r="E182" s="30" t="n"/>
      <c r="F182" s="31">
        <f>IF(E182="","",IF(OR(G182="Submitted",G182="Accepted"),"Done",E182-TODAY()))</f>
        <v/>
      </c>
      <c r="G182" s="29" t="n"/>
      <c r="H182" s="29" t="n"/>
      <c r="I182" s="30" t="n"/>
      <c r="J182" s="29" t="n"/>
      <c r="K182" s="6" t="n"/>
    </row>
    <row r="183">
      <c r="A183" s="29" t="n"/>
      <c r="B183" s="36">
        <f>IF(A183="","",IFERROR(INDEX('Award terms'!$B$6:$B$30,MATCH(A183,'Award terms'!$A$6:$A$30,0)),""))</f>
        <v/>
      </c>
      <c r="C183" s="29" t="n"/>
      <c r="D183" s="29" t="n"/>
      <c r="E183" s="30" t="n"/>
      <c r="F183" s="31">
        <f>IF(E183="","",IF(OR(G183="Submitted",G183="Accepted"),"Done",E183-TODAY()))</f>
        <v/>
      </c>
      <c r="G183" s="29" t="n"/>
      <c r="H183" s="29" t="n"/>
      <c r="I183" s="30" t="n"/>
      <c r="J183" s="29" t="n"/>
      <c r="K183" s="6" t="n"/>
    </row>
    <row r="184">
      <c r="A184" s="29" t="n"/>
      <c r="B184" s="36">
        <f>IF(A184="","",IFERROR(INDEX('Award terms'!$B$6:$B$30,MATCH(A184,'Award terms'!$A$6:$A$30,0)),""))</f>
        <v/>
      </c>
      <c r="C184" s="29" t="n"/>
      <c r="D184" s="29" t="n"/>
      <c r="E184" s="30" t="n"/>
      <c r="F184" s="31">
        <f>IF(E184="","",IF(OR(G184="Submitted",G184="Accepted"),"Done",E184-TODAY()))</f>
        <v/>
      </c>
      <c r="G184" s="29" t="n"/>
      <c r="H184" s="29" t="n"/>
      <c r="I184" s="30" t="n"/>
      <c r="J184" s="29" t="n"/>
      <c r="K184" s="6" t="n"/>
    </row>
    <row r="185">
      <c r="A185" s="29" t="n"/>
      <c r="B185" s="36">
        <f>IF(A185="","",IFERROR(INDEX('Award terms'!$B$6:$B$30,MATCH(A185,'Award terms'!$A$6:$A$30,0)),""))</f>
        <v/>
      </c>
      <c r="C185" s="29" t="n"/>
      <c r="D185" s="29" t="n"/>
      <c r="E185" s="30" t="n"/>
      <c r="F185" s="31">
        <f>IF(E185="","",IF(OR(G185="Submitted",G185="Accepted"),"Done",E185-TODAY()))</f>
        <v/>
      </c>
      <c r="G185" s="29" t="n"/>
      <c r="H185" s="29" t="n"/>
      <c r="I185" s="30" t="n"/>
      <c r="J185" s="29" t="n"/>
      <c r="K185" s="6" t="n"/>
    </row>
    <row r="186">
      <c r="A186" s="29" t="n"/>
      <c r="B186" s="36">
        <f>IF(A186="","",IFERROR(INDEX('Award terms'!$B$6:$B$30,MATCH(A186,'Award terms'!$A$6:$A$30,0)),""))</f>
        <v/>
      </c>
      <c r="C186" s="29" t="n"/>
      <c r="D186" s="29" t="n"/>
      <c r="E186" s="30" t="n"/>
      <c r="F186" s="31">
        <f>IF(E186="","",IF(OR(G186="Submitted",G186="Accepted"),"Done",E186-TODAY()))</f>
        <v/>
      </c>
      <c r="G186" s="29" t="n"/>
      <c r="H186" s="29" t="n"/>
      <c r="I186" s="30" t="n"/>
      <c r="J186" s="29" t="n"/>
      <c r="K186" s="6" t="n"/>
    </row>
    <row r="187">
      <c r="A187" s="29" t="n"/>
      <c r="B187" s="36">
        <f>IF(A187="","",IFERROR(INDEX('Award terms'!$B$6:$B$30,MATCH(A187,'Award terms'!$A$6:$A$30,0)),""))</f>
        <v/>
      </c>
      <c r="C187" s="29" t="n"/>
      <c r="D187" s="29" t="n"/>
      <c r="E187" s="30" t="n"/>
      <c r="F187" s="31">
        <f>IF(E187="","",IF(OR(G187="Submitted",G187="Accepted"),"Done",E187-TODAY()))</f>
        <v/>
      </c>
      <c r="G187" s="29" t="n"/>
      <c r="H187" s="29" t="n"/>
      <c r="I187" s="30" t="n"/>
      <c r="J187" s="29" t="n"/>
      <c r="K187" s="6" t="n"/>
    </row>
    <row r="188">
      <c r="A188" s="29" t="n"/>
      <c r="B188" s="36">
        <f>IF(A188="","",IFERROR(INDEX('Award terms'!$B$6:$B$30,MATCH(A188,'Award terms'!$A$6:$A$30,0)),""))</f>
        <v/>
      </c>
      <c r="C188" s="29" t="n"/>
      <c r="D188" s="29" t="n"/>
      <c r="E188" s="30" t="n"/>
      <c r="F188" s="31">
        <f>IF(E188="","",IF(OR(G188="Submitted",G188="Accepted"),"Done",E188-TODAY()))</f>
        <v/>
      </c>
      <c r="G188" s="29" t="n"/>
      <c r="H188" s="29" t="n"/>
      <c r="I188" s="30" t="n"/>
      <c r="J188" s="29" t="n"/>
      <c r="K188" s="6" t="n"/>
    </row>
    <row r="189">
      <c r="A189" s="29" t="n"/>
      <c r="B189" s="36">
        <f>IF(A189="","",IFERROR(INDEX('Award terms'!$B$6:$B$30,MATCH(A189,'Award terms'!$A$6:$A$30,0)),""))</f>
        <v/>
      </c>
      <c r="C189" s="29" t="n"/>
      <c r="D189" s="29" t="n"/>
      <c r="E189" s="30" t="n"/>
      <c r="F189" s="31">
        <f>IF(E189="","",IF(OR(G189="Submitted",G189="Accepted"),"Done",E189-TODAY()))</f>
        <v/>
      </c>
      <c r="G189" s="29" t="n"/>
      <c r="H189" s="29" t="n"/>
      <c r="I189" s="30" t="n"/>
      <c r="J189" s="29" t="n"/>
      <c r="K189" s="6" t="n"/>
    </row>
    <row r="190">
      <c r="A190" s="29" t="n"/>
      <c r="B190" s="36">
        <f>IF(A190="","",IFERROR(INDEX('Award terms'!$B$6:$B$30,MATCH(A190,'Award terms'!$A$6:$A$30,0)),""))</f>
        <v/>
      </c>
      <c r="C190" s="29" t="n"/>
      <c r="D190" s="29" t="n"/>
      <c r="E190" s="30" t="n"/>
      <c r="F190" s="31">
        <f>IF(E190="","",IF(OR(G190="Submitted",G190="Accepted"),"Done",E190-TODAY()))</f>
        <v/>
      </c>
      <c r="G190" s="29" t="n"/>
      <c r="H190" s="29" t="n"/>
      <c r="I190" s="30" t="n"/>
      <c r="J190" s="29" t="n"/>
      <c r="K190" s="6" t="n"/>
    </row>
    <row r="191">
      <c r="A191" s="29" t="n"/>
      <c r="B191" s="36">
        <f>IF(A191="","",IFERROR(INDEX('Award terms'!$B$6:$B$30,MATCH(A191,'Award terms'!$A$6:$A$30,0)),""))</f>
        <v/>
      </c>
      <c r="C191" s="29" t="n"/>
      <c r="D191" s="29" t="n"/>
      <c r="E191" s="30" t="n"/>
      <c r="F191" s="31">
        <f>IF(E191="","",IF(OR(G191="Submitted",G191="Accepted"),"Done",E191-TODAY()))</f>
        <v/>
      </c>
      <c r="G191" s="29" t="n"/>
      <c r="H191" s="29" t="n"/>
      <c r="I191" s="30" t="n"/>
      <c r="J191" s="29" t="n"/>
      <c r="K191" s="6" t="n"/>
    </row>
    <row r="192">
      <c r="A192" s="29" t="n"/>
      <c r="B192" s="36">
        <f>IF(A192="","",IFERROR(INDEX('Award terms'!$B$6:$B$30,MATCH(A192,'Award terms'!$A$6:$A$30,0)),""))</f>
        <v/>
      </c>
      <c r="C192" s="29" t="n"/>
      <c r="D192" s="29" t="n"/>
      <c r="E192" s="30" t="n"/>
      <c r="F192" s="31">
        <f>IF(E192="","",IF(OR(G192="Submitted",G192="Accepted"),"Done",E192-TODAY()))</f>
        <v/>
      </c>
      <c r="G192" s="29" t="n"/>
      <c r="H192" s="29" t="n"/>
      <c r="I192" s="30" t="n"/>
      <c r="J192" s="29" t="n"/>
      <c r="K192" s="6" t="n"/>
    </row>
    <row r="193">
      <c r="A193" s="29" t="n"/>
      <c r="B193" s="36">
        <f>IF(A193="","",IFERROR(INDEX('Award terms'!$B$6:$B$30,MATCH(A193,'Award terms'!$A$6:$A$30,0)),""))</f>
        <v/>
      </c>
      <c r="C193" s="29" t="n"/>
      <c r="D193" s="29" t="n"/>
      <c r="E193" s="30" t="n"/>
      <c r="F193" s="31">
        <f>IF(E193="","",IF(OR(G193="Submitted",G193="Accepted"),"Done",E193-TODAY()))</f>
        <v/>
      </c>
      <c r="G193" s="29" t="n"/>
      <c r="H193" s="29" t="n"/>
      <c r="I193" s="30" t="n"/>
      <c r="J193" s="29" t="n"/>
      <c r="K193" s="6" t="n"/>
    </row>
    <row r="194">
      <c r="A194" s="29" t="n"/>
      <c r="B194" s="36">
        <f>IF(A194="","",IFERROR(INDEX('Award terms'!$B$6:$B$30,MATCH(A194,'Award terms'!$A$6:$A$30,0)),""))</f>
        <v/>
      </c>
      <c r="C194" s="29" t="n"/>
      <c r="D194" s="29" t="n"/>
      <c r="E194" s="30" t="n"/>
      <c r="F194" s="31">
        <f>IF(E194="","",IF(OR(G194="Submitted",G194="Accepted"),"Done",E194-TODAY()))</f>
        <v/>
      </c>
      <c r="G194" s="29" t="n"/>
      <c r="H194" s="29" t="n"/>
      <c r="I194" s="30" t="n"/>
      <c r="J194" s="29" t="n"/>
      <c r="K194" s="6" t="n"/>
    </row>
    <row r="195">
      <c r="A195" s="29" t="n"/>
      <c r="B195" s="36">
        <f>IF(A195="","",IFERROR(INDEX('Award terms'!$B$6:$B$30,MATCH(A195,'Award terms'!$A$6:$A$30,0)),""))</f>
        <v/>
      </c>
      <c r="C195" s="29" t="n"/>
      <c r="D195" s="29" t="n"/>
      <c r="E195" s="30" t="n"/>
      <c r="F195" s="31">
        <f>IF(E195="","",IF(OR(G195="Submitted",G195="Accepted"),"Done",E195-TODAY()))</f>
        <v/>
      </c>
      <c r="G195" s="29" t="n"/>
      <c r="H195" s="29" t="n"/>
      <c r="I195" s="30" t="n"/>
      <c r="J195" s="29" t="n"/>
      <c r="K195" s="6" t="n"/>
    </row>
    <row r="196">
      <c r="A196" s="29" t="n"/>
      <c r="B196" s="36">
        <f>IF(A196="","",IFERROR(INDEX('Award terms'!$B$6:$B$30,MATCH(A196,'Award terms'!$A$6:$A$30,0)),""))</f>
        <v/>
      </c>
      <c r="C196" s="29" t="n"/>
      <c r="D196" s="29" t="n"/>
      <c r="E196" s="30" t="n"/>
      <c r="F196" s="31">
        <f>IF(E196="","",IF(OR(G196="Submitted",G196="Accepted"),"Done",E196-TODAY()))</f>
        <v/>
      </c>
      <c r="G196" s="29" t="n"/>
      <c r="H196" s="29" t="n"/>
      <c r="I196" s="30" t="n"/>
      <c r="J196" s="29" t="n"/>
      <c r="K196" s="6" t="n"/>
    </row>
    <row r="197">
      <c r="A197" s="29" t="n"/>
      <c r="B197" s="36">
        <f>IF(A197="","",IFERROR(INDEX('Award terms'!$B$6:$B$30,MATCH(A197,'Award terms'!$A$6:$A$30,0)),""))</f>
        <v/>
      </c>
      <c r="C197" s="29" t="n"/>
      <c r="D197" s="29" t="n"/>
      <c r="E197" s="30" t="n"/>
      <c r="F197" s="31">
        <f>IF(E197="","",IF(OR(G197="Submitted",G197="Accepted"),"Done",E197-TODAY()))</f>
        <v/>
      </c>
      <c r="G197" s="29" t="n"/>
      <c r="H197" s="29" t="n"/>
      <c r="I197" s="30" t="n"/>
      <c r="J197" s="29" t="n"/>
      <c r="K197" s="6" t="n"/>
    </row>
    <row r="198">
      <c r="A198" s="29" t="n"/>
      <c r="B198" s="36">
        <f>IF(A198="","",IFERROR(INDEX('Award terms'!$B$6:$B$30,MATCH(A198,'Award terms'!$A$6:$A$30,0)),""))</f>
        <v/>
      </c>
      <c r="C198" s="29" t="n"/>
      <c r="D198" s="29" t="n"/>
      <c r="E198" s="30" t="n"/>
      <c r="F198" s="31">
        <f>IF(E198="","",IF(OR(G198="Submitted",G198="Accepted"),"Done",E198-TODAY()))</f>
        <v/>
      </c>
      <c r="G198" s="29" t="n"/>
      <c r="H198" s="29" t="n"/>
      <c r="I198" s="30" t="n"/>
      <c r="J198" s="29" t="n"/>
      <c r="K198" s="6" t="n"/>
    </row>
    <row r="199">
      <c r="A199" s="29" t="n"/>
      <c r="B199" s="36">
        <f>IF(A199="","",IFERROR(INDEX('Award terms'!$B$6:$B$30,MATCH(A199,'Award terms'!$A$6:$A$30,0)),""))</f>
        <v/>
      </c>
      <c r="C199" s="29" t="n"/>
      <c r="D199" s="29" t="n"/>
      <c r="E199" s="30" t="n"/>
      <c r="F199" s="31">
        <f>IF(E199="","",IF(OR(G199="Submitted",G199="Accepted"),"Done",E199-TODAY()))</f>
        <v/>
      </c>
      <c r="G199" s="29" t="n"/>
      <c r="H199" s="29" t="n"/>
      <c r="I199" s="30" t="n"/>
      <c r="J199" s="29" t="n"/>
      <c r="K199" s="6" t="n"/>
    </row>
    <row r="200">
      <c r="A200" s="29" t="n"/>
      <c r="B200" s="36">
        <f>IF(A200="","",IFERROR(INDEX('Award terms'!$B$6:$B$30,MATCH(A200,'Award terms'!$A$6:$A$30,0)),""))</f>
        <v/>
      </c>
      <c r="C200" s="29" t="n"/>
      <c r="D200" s="29" t="n"/>
      <c r="E200" s="30" t="n"/>
      <c r="F200" s="31">
        <f>IF(E200="","",IF(OR(G200="Submitted",G200="Accepted"),"Done",E200-TODAY()))</f>
        <v/>
      </c>
      <c r="G200" s="29" t="n"/>
      <c r="H200" s="29" t="n"/>
      <c r="I200" s="30" t="n"/>
      <c r="J200" s="29" t="n"/>
      <c r="K200" s="6" t="n"/>
    </row>
    <row r="201">
      <c r="A201" s="29" t="n"/>
      <c r="B201" s="36">
        <f>IF(A201="","",IFERROR(INDEX('Award terms'!$B$6:$B$30,MATCH(A201,'Award terms'!$A$6:$A$30,0)),""))</f>
        <v/>
      </c>
      <c r="C201" s="29" t="n"/>
      <c r="D201" s="29" t="n"/>
      <c r="E201" s="30" t="n"/>
      <c r="F201" s="31">
        <f>IF(E201="","",IF(OR(G201="Submitted",G201="Accepted"),"Done",E201-TODAY()))</f>
        <v/>
      </c>
      <c r="G201" s="29" t="n"/>
      <c r="H201" s="29" t="n"/>
      <c r="I201" s="30" t="n"/>
      <c r="J201" s="29" t="n"/>
      <c r="K201" s="6" t="n"/>
    </row>
    <row r="202">
      <c r="A202" s="29" t="n"/>
      <c r="B202" s="36">
        <f>IF(A202="","",IFERROR(INDEX('Award terms'!$B$6:$B$30,MATCH(A202,'Award terms'!$A$6:$A$30,0)),""))</f>
        <v/>
      </c>
      <c r="C202" s="29" t="n"/>
      <c r="D202" s="29" t="n"/>
      <c r="E202" s="30" t="n"/>
      <c r="F202" s="31">
        <f>IF(E202="","",IF(OR(G202="Submitted",G202="Accepted"),"Done",E202-TODAY()))</f>
        <v/>
      </c>
      <c r="G202" s="29" t="n"/>
      <c r="H202" s="29" t="n"/>
      <c r="I202" s="30" t="n"/>
      <c r="J202" s="29" t="n"/>
      <c r="K202" s="6" t="n"/>
    </row>
    <row r="203">
      <c r="A203" s="29" t="n"/>
      <c r="B203" s="36">
        <f>IF(A203="","",IFERROR(INDEX('Award terms'!$B$6:$B$30,MATCH(A203,'Award terms'!$A$6:$A$30,0)),""))</f>
        <v/>
      </c>
      <c r="C203" s="29" t="n"/>
      <c r="D203" s="29" t="n"/>
      <c r="E203" s="30" t="n"/>
      <c r="F203" s="31">
        <f>IF(E203="","",IF(OR(G203="Submitted",G203="Accepted"),"Done",E203-TODAY()))</f>
        <v/>
      </c>
      <c r="G203" s="29" t="n"/>
      <c r="H203" s="29" t="n"/>
      <c r="I203" s="30" t="n"/>
      <c r="J203" s="29" t="n"/>
      <c r="K203" s="6" t="n"/>
    </row>
    <row r="204">
      <c r="A204" s="29" t="n"/>
      <c r="B204" s="36">
        <f>IF(A204="","",IFERROR(INDEX('Award terms'!$B$6:$B$30,MATCH(A204,'Award terms'!$A$6:$A$30,0)),""))</f>
        <v/>
      </c>
      <c r="C204" s="29" t="n"/>
      <c r="D204" s="29" t="n"/>
      <c r="E204" s="30" t="n"/>
      <c r="F204" s="31">
        <f>IF(E204="","",IF(OR(G204="Submitted",G204="Accepted"),"Done",E204-TODAY()))</f>
        <v/>
      </c>
      <c r="G204" s="29" t="n"/>
      <c r="H204" s="29" t="n"/>
      <c r="I204" s="30" t="n"/>
      <c r="J204" s="29" t="n"/>
      <c r="K204" s="6" t="n"/>
    </row>
  </sheetData>
  <autoFilter ref="A4:K204"/>
  <conditionalFormatting sqref="A5:K204">
    <cfRule type="expression" priority="1" dxfId="3" stopIfTrue="1">
      <formula>$F5="Done"</formula>
    </cfRule>
    <cfRule type="expression" priority="2" dxfId="0" stopIfTrue="1">
      <formula>AND(ISNUMBER($F5),$F5&lt;0)</formula>
    </cfRule>
    <cfRule type="expression" priority="3" dxfId="4" stopIfTrue="1">
      <formula>AND(ISNUMBER($F5),$F5&lt;=14)</formula>
    </cfRule>
    <cfRule type="expression" priority="4" dxfId="5" stopIfTrue="1">
      <formula>AND(ISNUMBER($F5),$F5&lt;=30)</formula>
    </cfRule>
  </conditionalFormatting>
  <dataValidations count="3">
    <dataValidation sqref="A5:A204" showDropDown="0" showInputMessage="0" showErrorMessage="1" allowBlank="1" errorTitle="Unknown grant" error="That grant isn't on the Award terms tab yet. Keep it anyway?" type="list" errorStyle="warning">
      <formula1>'Award terms'!$A$6:$A$30</formula1>
    </dataValidation>
    <dataValidation sqref="C5:C204" showDropDown="0" showInputMessage="0" showErrorMessage="1" allowBlank="1" errorTitle="Not in the list" error="That value isn't in the dropdown. Keep it anyway?" type="list" errorStyle="warning">
      <formula1>"Interim narrative,Interim financial,Final narrative,Final financial,Combined report,Site visit,Other"</formula1>
    </dataValidation>
    <dataValidation sqref="G5:G204" showDropDown="0" showInputMessage="0" showErrorMessage="1" allowBlank="1" errorTitle="Not in the list" error="That value isn't in the dropdown. Keep it anyway?" type="list" errorStyle="warning">
      <formula1>"Not started,Drafting,In review,Submitted,Accepted"</formula1>
    </dataValidation>
  </dataValidations>
  <hyperlinks>
    <hyperlink xmlns:r="http://schemas.openxmlformats.org/officeDocument/2006/relationships" ref="J5"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8C6BAA"/>
    <outlinePr summaryBelow="1" summaryRight="1"/>
    <pageSetUpPr fitToPage="1"/>
  </sheetPr>
  <dimension ref="A1:J20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6" customWidth="1" min="2" max="2"/>
    <col width="26" customWidth="1" min="3" max="3"/>
    <col width="13" customWidth="1" min="4" max="4"/>
    <col width="13" customWidth="1" min="5" max="5"/>
    <col width="13" customWidth="1" min="6" max="6"/>
    <col width="9" customWidth="1" min="7" max="7"/>
    <col width="10" customWidth="1" min="8" max="8"/>
    <col width="12" customWidth="1" min="9" max="9"/>
    <col width="34" customWidth="1" min="10" max="10"/>
  </cols>
  <sheetData>
    <row r="1" ht="28" customHeight="1">
      <c r="A1" s="14" t="inlineStr">
        <is>
          <t>Budget vs. spend</t>
        </is>
      </c>
    </row>
    <row r="2">
      <c r="A2" s="15" t="inlineStr">
        <is>
          <t>One row per budget line. 'Spent to date' totals the Expenses tab; overwrite it with a number if you'd rather not log expenses. 'Pace' compares % spent with % of the grant period elapsed.</t>
        </is>
      </c>
    </row>
    <row r="4" ht="30" customHeight="1">
      <c r="A4" s="23" t="inlineStr">
        <is>
          <t>Grant</t>
        </is>
      </c>
      <c r="B4" s="23" t="inlineStr">
        <is>
          <t>Category</t>
        </is>
      </c>
      <c r="C4" s="23" t="inlineStr">
        <is>
          <t>Budget line</t>
        </is>
      </c>
      <c r="D4" s="23" t="inlineStr">
        <is>
          <t>Budgeted</t>
        </is>
      </c>
      <c r="E4" s="23" t="inlineStr">
        <is>
          <t>Spent to date</t>
        </is>
      </c>
      <c r="F4" s="23" t="inlineStr">
        <is>
          <t>Remaining</t>
        </is>
      </c>
      <c r="G4" s="23" t="inlineStr">
        <is>
          <t>% spent</t>
        </is>
      </c>
      <c r="H4" s="23" t="inlineStr">
        <is>
          <t>Period elapsed</t>
        </is>
      </c>
      <c r="I4" s="23" t="inlineStr">
        <is>
          <t>Pace</t>
        </is>
      </c>
      <c r="J4" s="23" t="inlineStr">
        <is>
          <t>Notes</t>
        </is>
      </c>
    </row>
    <row r="5">
      <c r="A5" s="24" t="inlineStr">
        <is>
          <t>Youth Literacy 2026 (example)</t>
        </is>
      </c>
      <c r="B5" s="24" t="inlineStr">
        <is>
          <t>Personnel</t>
        </is>
      </c>
      <c r="C5" s="24" t="inlineStr">
        <is>
          <t>Reading coach stipends</t>
        </is>
      </c>
      <c r="D5" s="28" t="n">
        <v>26000</v>
      </c>
      <c r="E5" s="28">
        <f>IF(OR(A5="",C5=""),"",SUMIFS(Expenses!$F$5:$F$204,Expenses!$B$5:$B$204,A5,Expenses!$C$5:$C$204,C5))</f>
        <v/>
      </c>
      <c r="F5" s="28">
        <f>IF(D5="","",D5-N(E5))</f>
        <v/>
      </c>
      <c r="G5" s="34">
        <f>IF(OR(D5="",D5=0),"",N(E5)/D5)</f>
        <v/>
      </c>
      <c r="H5" s="34">
        <f>IF(A5="","",IFERROR(INDEX('Award terms'!$G$6:$G$30,MATCH(A5,'Award terms'!$A$6:$A$30,0)),""))</f>
        <v/>
      </c>
      <c r="I5" s="24">
        <f>IF(OR(G5="",H5=""),"",IF(G5&gt;1,"Over budget",IF(G5-H5&gt;0.1,"Ahead",IF(H5-G5&gt;0.25,"Behind","On track"))))</f>
        <v/>
      </c>
      <c r="J5" s="25" t="inlineStr">
        <is>
          <t>4 coaches × 10 months</t>
        </is>
      </c>
    </row>
    <row r="6">
      <c r="A6" s="24" t="inlineStr">
        <is>
          <t>Youth Literacy 2026 (example)</t>
        </is>
      </c>
      <c r="B6" s="24" t="inlineStr">
        <is>
          <t>Supplies</t>
        </is>
      </c>
      <c r="C6" s="24" t="inlineStr">
        <is>
          <t>Books &amp; materials</t>
        </is>
      </c>
      <c r="D6" s="28" t="n">
        <v>9000</v>
      </c>
      <c r="E6" s="28">
        <f>IF(OR(A6="",C6=""),"",SUMIFS(Expenses!$F$5:$F$204,Expenses!$B$5:$B$204,A6,Expenses!$C$5:$C$204,C6))</f>
        <v/>
      </c>
      <c r="F6" s="28">
        <f>IF(D6="","",D6-N(E6))</f>
        <v/>
      </c>
      <c r="G6" s="34">
        <f>IF(OR(D6="",D6=0),"",N(E6)/D6)</f>
        <v/>
      </c>
      <c r="H6" s="34">
        <f>IF(A6="","",IFERROR(INDEX('Award terms'!$G$6:$G$30,MATCH(A6,'Award terms'!$A$6:$A$30,0)),""))</f>
        <v/>
      </c>
      <c r="I6" s="24">
        <f>IF(OR(G6="",H6=""),"",IF(G6&gt;1,"Over budget",IF(G6-H6&gt;0.1,"Ahead",IF(H6-G6&gt;0.25,"Behind","On track"))))</f>
        <v/>
      </c>
      <c r="J6" s="25" t="n"/>
    </row>
    <row r="7">
      <c r="A7" s="24" t="inlineStr">
        <is>
          <t>Youth Literacy 2026 (example)</t>
        </is>
      </c>
      <c r="B7" s="24" t="inlineStr">
        <is>
          <t>Other direct</t>
        </is>
      </c>
      <c r="C7" s="24" t="inlineStr">
        <is>
          <t>Family reading nights</t>
        </is>
      </c>
      <c r="D7" s="28" t="n">
        <v>5000</v>
      </c>
      <c r="E7" s="28">
        <f>IF(OR(A7="",C7=""),"",SUMIFS(Expenses!$F$5:$F$204,Expenses!$B$5:$B$204,A7,Expenses!$C$5:$C$204,C7))</f>
        <v/>
      </c>
      <c r="F7" s="28">
        <f>IF(D7="","",D7-N(E7))</f>
        <v/>
      </c>
      <c r="G7" s="34">
        <f>IF(OR(D7="",D7=0),"",N(E7)/D7)</f>
        <v/>
      </c>
      <c r="H7" s="34">
        <f>IF(A7="","",IFERROR(INDEX('Award terms'!$G$6:$G$30,MATCH(A7,'Award terms'!$A$6:$A$30,0)),""))</f>
        <v/>
      </c>
      <c r="I7" s="24">
        <f>IF(OR(G7="",H7=""),"",IF(G7&gt;1,"Over budget",IF(G7-H7&gt;0.1,"Ahead",IF(H7-G7&gt;0.25,"Behind","On track"))))</f>
        <v/>
      </c>
      <c r="J7" s="25" t="inlineStr">
        <is>
          <t>6 events planned</t>
        </is>
      </c>
    </row>
    <row r="8">
      <c r="A8" s="24" t="inlineStr">
        <is>
          <t>Food Access Capacity (example)</t>
        </is>
      </c>
      <c r="B8" s="24" t="inlineStr">
        <is>
          <t>Personnel</t>
        </is>
      </c>
      <c r="C8" s="24" t="inlineStr">
        <is>
          <t>Operations manager (0.5 FTE)</t>
        </is>
      </c>
      <c r="D8" s="28" t="n">
        <v>45000</v>
      </c>
      <c r="E8" s="28">
        <f>IF(OR(A8="",C8=""),"",SUMIFS(Expenses!$F$5:$F$204,Expenses!$B$5:$B$204,A8,Expenses!$C$5:$C$204,C8))</f>
        <v/>
      </c>
      <c r="F8" s="28">
        <f>IF(D8="","",D8-N(E8))</f>
        <v/>
      </c>
      <c r="G8" s="34">
        <f>IF(OR(D8="",D8=0),"",N(E8)/D8)</f>
        <v/>
      </c>
      <c r="H8" s="34">
        <f>IF(A8="","",IFERROR(INDEX('Award terms'!$G$6:$G$30,MATCH(A8,'Award terms'!$A$6:$A$30,0)),""))</f>
        <v/>
      </c>
      <c r="I8" s="24">
        <f>IF(OR(G8="",H8=""),"",IF(G8&gt;1,"Over budget",IF(G8-H8&gt;0.1,"Ahead",IF(H8-G8&gt;0.25,"Behind","On track"))))</f>
        <v/>
      </c>
      <c r="J8" s="25" t="n"/>
    </row>
    <row r="9">
      <c r="A9" s="24" t="inlineStr">
        <is>
          <t>Food Access Capacity (example)</t>
        </is>
      </c>
      <c r="B9" s="24" t="inlineStr">
        <is>
          <t>Other direct</t>
        </is>
      </c>
      <c r="C9" s="24" t="inlineStr">
        <is>
          <t>Database &amp; software</t>
        </is>
      </c>
      <c r="D9" s="28" t="n">
        <v>15000</v>
      </c>
      <c r="E9" s="28">
        <f>IF(OR(A9="",C9=""),"",SUMIFS(Expenses!$F$5:$F$204,Expenses!$B$5:$B$204,A9,Expenses!$C$5:$C$204,C9))</f>
        <v/>
      </c>
      <c r="F9" s="28">
        <f>IF(D9="","",D9-N(E9))</f>
        <v/>
      </c>
      <c r="G9" s="34">
        <f>IF(OR(D9="",D9=0),"",N(E9)/D9)</f>
        <v/>
      </c>
      <c r="H9" s="34">
        <f>IF(A9="","",IFERROR(INDEX('Award terms'!$G$6:$G$30,MATCH(A9,'Award terms'!$A$6:$A$30,0)),""))</f>
        <v/>
      </c>
      <c r="I9" s="24">
        <f>IF(OR(G9="",H9=""),"",IF(G9&gt;1,"Over budget",IF(G9-H9&gt;0.1,"Ahead",IF(H9-G9&gt;0.25,"Behind","On track"))))</f>
        <v/>
      </c>
      <c r="J9" s="25" t="inlineStr">
        <is>
          <t>Year 1 setup is front-loaded</t>
        </is>
      </c>
    </row>
    <row r="10">
      <c r="A10" s="29" t="n"/>
      <c r="B10" s="29" t="n"/>
      <c r="C10" s="29" t="n"/>
      <c r="D10" s="32" t="n"/>
      <c r="E10" s="33">
        <f>IF(OR(A10="",C10=""),"",SUMIFS(Expenses!$F$5:$F$204,Expenses!$B$5:$B$204,A10,Expenses!$C$5:$C$204,C10))</f>
        <v/>
      </c>
      <c r="F10" s="33">
        <f>IF(D10="","",D10-N(E10))</f>
        <v/>
      </c>
      <c r="G10" s="35">
        <f>IF(OR(D10="",D10=0),"",N(E10)/D10)</f>
        <v/>
      </c>
      <c r="H10" s="35">
        <f>IF(A10="","",IFERROR(INDEX('Award terms'!$G$6:$G$30,MATCH(A10,'Award terms'!$A$6:$A$30,0)),""))</f>
        <v/>
      </c>
      <c r="I10" s="36">
        <f>IF(OR(G10="",H10=""),"",IF(G10&gt;1,"Over budget",IF(G10-H10&gt;0.1,"Ahead",IF(H10-G10&gt;0.25,"Behind","On track"))))</f>
        <v/>
      </c>
      <c r="J10" s="6" t="n"/>
    </row>
    <row r="11">
      <c r="A11" s="29" t="n"/>
      <c r="B11" s="29" t="n"/>
      <c r="C11" s="29" t="n"/>
      <c r="D11" s="32" t="n"/>
      <c r="E11" s="33">
        <f>IF(OR(A11="",C11=""),"",SUMIFS(Expenses!$F$5:$F$204,Expenses!$B$5:$B$204,A11,Expenses!$C$5:$C$204,C11))</f>
        <v/>
      </c>
      <c r="F11" s="33">
        <f>IF(D11="","",D11-N(E11))</f>
        <v/>
      </c>
      <c r="G11" s="35">
        <f>IF(OR(D11="",D11=0),"",N(E11)/D11)</f>
        <v/>
      </c>
      <c r="H11" s="35">
        <f>IF(A11="","",IFERROR(INDEX('Award terms'!$G$6:$G$30,MATCH(A11,'Award terms'!$A$6:$A$30,0)),""))</f>
        <v/>
      </c>
      <c r="I11" s="36">
        <f>IF(OR(G11="",H11=""),"",IF(G11&gt;1,"Over budget",IF(G11-H11&gt;0.1,"Ahead",IF(H11-G11&gt;0.25,"Behind","On track"))))</f>
        <v/>
      </c>
      <c r="J11" s="6" t="n"/>
    </row>
    <row r="12">
      <c r="A12" s="29" t="n"/>
      <c r="B12" s="29" t="n"/>
      <c r="C12" s="29" t="n"/>
      <c r="D12" s="32" t="n"/>
      <c r="E12" s="33">
        <f>IF(OR(A12="",C12=""),"",SUMIFS(Expenses!$F$5:$F$204,Expenses!$B$5:$B$204,A12,Expenses!$C$5:$C$204,C12))</f>
        <v/>
      </c>
      <c r="F12" s="33">
        <f>IF(D12="","",D12-N(E12))</f>
        <v/>
      </c>
      <c r="G12" s="35">
        <f>IF(OR(D12="",D12=0),"",N(E12)/D12)</f>
        <v/>
      </c>
      <c r="H12" s="35">
        <f>IF(A12="","",IFERROR(INDEX('Award terms'!$G$6:$G$30,MATCH(A12,'Award terms'!$A$6:$A$30,0)),""))</f>
        <v/>
      </c>
      <c r="I12" s="36">
        <f>IF(OR(G12="",H12=""),"",IF(G12&gt;1,"Over budget",IF(G12-H12&gt;0.1,"Ahead",IF(H12-G12&gt;0.25,"Behind","On track"))))</f>
        <v/>
      </c>
      <c r="J12" s="6" t="n"/>
    </row>
    <row r="13">
      <c r="A13" s="29" t="n"/>
      <c r="B13" s="29" t="n"/>
      <c r="C13" s="29" t="n"/>
      <c r="D13" s="32" t="n"/>
      <c r="E13" s="33">
        <f>IF(OR(A13="",C13=""),"",SUMIFS(Expenses!$F$5:$F$204,Expenses!$B$5:$B$204,A13,Expenses!$C$5:$C$204,C13))</f>
        <v/>
      </c>
      <c r="F13" s="33">
        <f>IF(D13="","",D13-N(E13))</f>
        <v/>
      </c>
      <c r="G13" s="35">
        <f>IF(OR(D13="",D13=0),"",N(E13)/D13)</f>
        <v/>
      </c>
      <c r="H13" s="35">
        <f>IF(A13="","",IFERROR(INDEX('Award terms'!$G$6:$G$30,MATCH(A13,'Award terms'!$A$6:$A$30,0)),""))</f>
        <v/>
      </c>
      <c r="I13" s="36">
        <f>IF(OR(G13="",H13=""),"",IF(G13&gt;1,"Over budget",IF(G13-H13&gt;0.1,"Ahead",IF(H13-G13&gt;0.25,"Behind","On track"))))</f>
        <v/>
      </c>
      <c r="J13" s="6" t="n"/>
    </row>
    <row r="14">
      <c r="A14" s="29" t="n"/>
      <c r="B14" s="29" t="n"/>
      <c r="C14" s="29" t="n"/>
      <c r="D14" s="32" t="n"/>
      <c r="E14" s="33">
        <f>IF(OR(A14="",C14=""),"",SUMIFS(Expenses!$F$5:$F$204,Expenses!$B$5:$B$204,A14,Expenses!$C$5:$C$204,C14))</f>
        <v/>
      </c>
      <c r="F14" s="33">
        <f>IF(D14="","",D14-N(E14))</f>
        <v/>
      </c>
      <c r="G14" s="35">
        <f>IF(OR(D14="",D14=0),"",N(E14)/D14)</f>
        <v/>
      </c>
      <c r="H14" s="35">
        <f>IF(A14="","",IFERROR(INDEX('Award terms'!$G$6:$G$30,MATCH(A14,'Award terms'!$A$6:$A$30,0)),""))</f>
        <v/>
      </c>
      <c r="I14" s="36">
        <f>IF(OR(G14="",H14=""),"",IF(G14&gt;1,"Over budget",IF(G14-H14&gt;0.1,"Ahead",IF(H14-G14&gt;0.25,"Behind","On track"))))</f>
        <v/>
      </c>
      <c r="J14" s="6" t="n"/>
    </row>
    <row r="15">
      <c r="A15" s="29" t="n"/>
      <c r="B15" s="29" t="n"/>
      <c r="C15" s="29" t="n"/>
      <c r="D15" s="32" t="n"/>
      <c r="E15" s="33">
        <f>IF(OR(A15="",C15=""),"",SUMIFS(Expenses!$F$5:$F$204,Expenses!$B$5:$B$204,A15,Expenses!$C$5:$C$204,C15))</f>
        <v/>
      </c>
      <c r="F15" s="33">
        <f>IF(D15="","",D15-N(E15))</f>
        <v/>
      </c>
      <c r="G15" s="35">
        <f>IF(OR(D15="",D15=0),"",N(E15)/D15)</f>
        <v/>
      </c>
      <c r="H15" s="35">
        <f>IF(A15="","",IFERROR(INDEX('Award terms'!$G$6:$G$30,MATCH(A15,'Award terms'!$A$6:$A$30,0)),""))</f>
        <v/>
      </c>
      <c r="I15" s="36">
        <f>IF(OR(G15="",H15=""),"",IF(G15&gt;1,"Over budget",IF(G15-H15&gt;0.1,"Ahead",IF(H15-G15&gt;0.25,"Behind","On track"))))</f>
        <v/>
      </c>
      <c r="J15" s="6" t="n"/>
    </row>
    <row r="16">
      <c r="A16" s="29" t="n"/>
      <c r="B16" s="29" t="n"/>
      <c r="C16" s="29" t="n"/>
      <c r="D16" s="32" t="n"/>
      <c r="E16" s="33">
        <f>IF(OR(A16="",C16=""),"",SUMIFS(Expenses!$F$5:$F$204,Expenses!$B$5:$B$204,A16,Expenses!$C$5:$C$204,C16))</f>
        <v/>
      </c>
      <c r="F16" s="33">
        <f>IF(D16="","",D16-N(E16))</f>
        <v/>
      </c>
      <c r="G16" s="35">
        <f>IF(OR(D16="",D16=0),"",N(E16)/D16)</f>
        <v/>
      </c>
      <c r="H16" s="35">
        <f>IF(A16="","",IFERROR(INDEX('Award terms'!$G$6:$G$30,MATCH(A16,'Award terms'!$A$6:$A$30,0)),""))</f>
        <v/>
      </c>
      <c r="I16" s="36">
        <f>IF(OR(G16="",H16=""),"",IF(G16&gt;1,"Over budget",IF(G16-H16&gt;0.1,"Ahead",IF(H16-G16&gt;0.25,"Behind","On track"))))</f>
        <v/>
      </c>
      <c r="J16" s="6" t="n"/>
    </row>
    <row r="17">
      <c r="A17" s="29" t="n"/>
      <c r="B17" s="29" t="n"/>
      <c r="C17" s="29" t="n"/>
      <c r="D17" s="32" t="n"/>
      <c r="E17" s="33">
        <f>IF(OR(A17="",C17=""),"",SUMIFS(Expenses!$F$5:$F$204,Expenses!$B$5:$B$204,A17,Expenses!$C$5:$C$204,C17))</f>
        <v/>
      </c>
      <c r="F17" s="33">
        <f>IF(D17="","",D17-N(E17))</f>
        <v/>
      </c>
      <c r="G17" s="35">
        <f>IF(OR(D17="",D17=0),"",N(E17)/D17)</f>
        <v/>
      </c>
      <c r="H17" s="35">
        <f>IF(A17="","",IFERROR(INDEX('Award terms'!$G$6:$G$30,MATCH(A17,'Award terms'!$A$6:$A$30,0)),""))</f>
        <v/>
      </c>
      <c r="I17" s="36">
        <f>IF(OR(G17="",H17=""),"",IF(G17&gt;1,"Over budget",IF(G17-H17&gt;0.1,"Ahead",IF(H17-G17&gt;0.25,"Behind","On track"))))</f>
        <v/>
      </c>
      <c r="J17" s="6" t="n"/>
    </row>
    <row r="18">
      <c r="A18" s="29" t="n"/>
      <c r="B18" s="29" t="n"/>
      <c r="C18" s="29" t="n"/>
      <c r="D18" s="32" t="n"/>
      <c r="E18" s="33">
        <f>IF(OR(A18="",C18=""),"",SUMIFS(Expenses!$F$5:$F$204,Expenses!$B$5:$B$204,A18,Expenses!$C$5:$C$204,C18))</f>
        <v/>
      </c>
      <c r="F18" s="33">
        <f>IF(D18="","",D18-N(E18))</f>
        <v/>
      </c>
      <c r="G18" s="35">
        <f>IF(OR(D18="",D18=0),"",N(E18)/D18)</f>
        <v/>
      </c>
      <c r="H18" s="35">
        <f>IF(A18="","",IFERROR(INDEX('Award terms'!$G$6:$G$30,MATCH(A18,'Award terms'!$A$6:$A$30,0)),""))</f>
        <v/>
      </c>
      <c r="I18" s="36">
        <f>IF(OR(G18="",H18=""),"",IF(G18&gt;1,"Over budget",IF(G18-H18&gt;0.1,"Ahead",IF(H18-G18&gt;0.25,"Behind","On track"))))</f>
        <v/>
      </c>
      <c r="J18" s="6" t="n"/>
    </row>
    <row r="19">
      <c r="A19" s="29" t="n"/>
      <c r="B19" s="29" t="n"/>
      <c r="C19" s="29" t="n"/>
      <c r="D19" s="32" t="n"/>
      <c r="E19" s="33">
        <f>IF(OR(A19="",C19=""),"",SUMIFS(Expenses!$F$5:$F$204,Expenses!$B$5:$B$204,A19,Expenses!$C$5:$C$204,C19))</f>
        <v/>
      </c>
      <c r="F19" s="33">
        <f>IF(D19="","",D19-N(E19))</f>
        <v/>
      </c>
      <c r="G19" s="35">
        <f>IF(OR(D19="",D19=0),"",N(E19)/D19)</f>
        <v/>
      </c>
      <c r="H19" s="35">
        <f>IF(A19="","",IFERROR(INDEX('Award terms'!$G$6:$G$30,MATCH(A19,'Award terms'!$A$6:$A$30,0)),""))</f>
        <v/>
      </c>
      <c r="I19" s="36">
        <f>IF(OR(G19="",H19=""),"",IF(G19&gt;1,"Over budget",IF(G19-H19&gt;0.1,"Ahead",IF(H19-G19&gt;0.25,"Behind","On track"))))</f>
        <v/>
      </c>
      <c r="J19" s="6" t="n"/>
    </row>
    <row r="20">
      <c r="A20" s="29" t="n"/>
      <c r="B20" s="29" t="n"/>
      <c r="C20" s="29" t="n"/>
      <c r="D20" s="32" t="n"/>
      <c r="E20" s="33">
        <f>IF(OR(A20="",C20=""),"",SUMIFS(Expenses!$F$5:$F$204,Expenses!$B$5:$B$204,A20,Expenses!$C$5:$C$204,C20))</f>
        <v/>
      </c>
      <c r="F20" s="33">
        <f>IF(D20="","",D20-N(E20))</f>
        <v/>
      </c>
      <c r="G20" s="35">
        <f>IF(OR(D20="",D20=0),"",N(E20)/D20)</f>
        <v/>
      </c>
      <c r="H20" s="35">
        <f>IF(A20="","",IFERROR(INDEX('Award terms'!$G$6:$G$30,MATCH(A20,'Award terms'!$A$6:$A$30,0)),""))</f>
        <v/>
      </c>
      <c r="I20" s="36">
        <f>IF(OR(G20="",H20=""),"",IF(G20&gt;1,"Over budget",IF(G20-H20&gt;0.1,"Ahead",IF(H20-G20&gt;0.25,"Behind","On track"))))</f>
        <v/>
      </c>
      <c r="J20" s="6" t="n"/>
    </row>
    <row r="21">
      <c r="A21" s="29" t="n"/>
      <c r="B21" s="29" t="n"/>
      <c r="C21" s="29" t="n"/>
      <c r="D21" s="32" t="n"/>
      <c r="E21" s="33">
        <f>IF(OR(A21="",C21=""),"",SUMIFS(Expenses!$F$5:$F$204,Expenses!$B$5:$B$204,A21,Expenses!$C$5:$C$204,C21))</f>
        <v/>
      </c>
      <c r="F21" s="33">
        <f>IF(D21="","",D21-N(E21))</f>
        <v/>
      </c>
      <c r="G21" s="35">
        <f>IF(OR(D21="",D21=0),"",N(E21)/D21)</f>
        <v/>
      </c>
      <c r="H21" s="35">
        <f>IF(A21="","",IFERROR(INDEX('Award terms'!$G$6:$G$30,MATCH(A21,'Award terms'!$A$6:$A$30,0)),""))</f>
        <v/>
      </c>
      <c r="I21" s="36">
        <f>IF(OR(G21="",H21=""),"",IF(G21&gt;1,"Over budget",IF(G21-H21&gt;0.1,"Ahead",IF(H21-G21&gt;0.25,"Behind","On track"))))</f>
        <v/>
      </c>
      <c r="J21" s="6" t="n"/>
    </row>
    <row r="22">
      <c r="A22" s="29" t="n"/>
      <c r="B22" s="29" t="n"/>
      <c r="C22" s="29" t="n"/>
      <c r="D22" s="32" t="n"/>
      <c r="E22" s="33">
        <f>IF(OR(A22="",C22=""),"",SUMIFS(Expenses!$F$5:$F$204,Expenses!$B$5:$B$204,A22,Expenses!$C$5:$C$204,C22))</f>
        <v/>
      </c>
      <c r="F22" s="33">
        <f>IF(D22="","",D22-N(E22))</f>
        <v/>
      </c>
      <c r="G22" s="35">
        <f>IF(OR(D22="",D22=0),"",N(E22)/D22)</f>
        <v/>
      </c>
      <c r="H22" s="35">
        <f>IF(A22="","",IFERROR(INDEX('Award terms'!$G$6:$G$30,MATCH(A22,'Award terms'!$A$6:$A$30,0)),""))</f>
        <v/>
      </c>
      <c r="I22" s="36">
        <f>IF(OR(G22="",H22=""),"",IF(G22&gt;1,"Over budget",IF(G22-H22&gt;0.1,"Ahead",IF(H22-G22&gt;0.25,"Behind","On track"))))</f>
        <v/>
      </c>
      <c r="J22" s="6" t="n"/>
    </row>
    <row r="23">
      <c r="A23" s="29" t="n"/>
      <c r="B23" s="29" t="n"/>
      <c r="C23" s="29" t="n"/>
      <c r="D23" s="32" t="n"/>
      <c r="E23" s="33">
        <f>IF(OR(A23="",C23=""),"",SUMIFS(Expenses!$F$5:$F$204,Expenses!$B$5:$B$204,A23,Expenses!$C$5:$C$204,C23))</f>
        <v/>
      </c>
      <c r="F23" s="33">
        <f>IF(D23="","",D23-N(E23))</f>
        <v/>
      </c>
      <c r="G23" s="35">
        <f>IF(OR(D23="",D23=0),"",N(E23)/D23)</f>
        <v/>
      </c>
      <c r="H23" s="35">
        <f>IF(A23="","",IFERROR(INDEX('Award terms'!$G$6:$G$30,MATCH(A23,'Award terms'!$A$6:$A$30,0)),""))</f>
        <v/>
      </c>
      <c r="I23" s="36">
        <f>IF(OR(G23="",H23=""),"",IF(G23&gt;1,"Over budget",IF(G23-H23&gt;0.1,"Ahead",IF(H23-G23&gt;0.25,"Behind","On track"))))</f>
        <v/>
      </c>
      <c r="J23" s="6" t="n"/>
    </row>
    <row r="24">
      <c r="A24" s="29" t="n"/>
      <c r="B24" s="29" t="n"/>
      <c r="C24" s="29" t="n"/>
      <c r="D24" s="32" t="n"/>
      <c r="E24" s="33">
        <f>IF(OR(A24="",C24=""),"",SUMIFS(Expenses!$F$5:$F$204,Expenses!$B$5:$B$204,A24,Expenses!$C$5:$C$204,C24))</f>
        <v/>
      </c>
      <c r="F24" s="33">
        <f>IF(D24="","",D24-N(E24))</f>
        <v/>
      </c>
      <c r="G24" s="35">
        <f>IF(OR(D24="",D24=0),"",N(E24)/D24)</f>
        <v/>
      </c>
      <c r="H24" s="35">
        <f>IF(A24="","",IFERROR(INDEX('Award terms'!$G$6:$G$30,MATCH(A24,'Award terms'!$A$6:$A$30,0)),""))</f>
        <v/>
      </c>
      <c r="I24" s="36">
        <f>IF(OR(G24="",H24=""),"",IF(G24&gt;1,"Over budget",IF(G24-H24&gt;0.1,"Ahead",IF(H24-G24&gt;0.25,"Behind","On track"))))</f>
        <v/>
      </c>
      <c r="J24" s="6" t="n"/>
    </row>
    <row r="25">
      <c r="A25" s="29" t="n"/>
      <c r="B25" s="29" t="n"/>
      <c r="C25" s="29" t="n"/>
      <c r="D25" s="32" t="n"/>
      <c r="E25" s="33">
        <f>IF(OR(A25="",C25=""),"",SUMIFS(Expenses!$F$5:$F$204,Expenses!$B$5:$B$204,A25,Expenses!$C$5:$C$204,C25))</f>
        <v/>
      </c>
      <c r="F25" s="33">
        <f>IF(D25="","",D25-N(E25))</f>
        <v/>
      </c>
      <c r="G25" s="35">
        <f>IF(OR(D25="",D25=0),"",N(E25)/D25)</f>
        <v/>
      </c>
      <c r="H25" s="35">
        <f>IF(A25="","",IFERROR(INDEX('Award terms'!$G$6:$G$30,MATCH(A25,'Award terms'!$A$6:$A$30,0)),""))</f>
        <v/>
      </c>
      <c r="I25" s="36">
        <f>IF(OR(G25="",H25=""),"",IF(G25&gt;1,"Over budget",IF(G25-H25&gt;0.1,"Ahead",IF(H25-G25&gt;0.25,"Behind","On track"))))</f>
        <v/>
      </c>
      <c r="J25" s="6" t="n"/>
    </row>
    <row r="26">
      <c r="A26" s="29" t="n"/>
      <c r="B26" s="29" t="n"/>
      <c r="C26" s="29" t="n"/>
      <c r="D26" s="32" t="n"/>
      <c r="E26" s="33">
        <f>IF(OR(A26="",C26=""),"",SUMIFS(Expenses!$F$5:$F$204,Expenses!$B$5:$B$204,A26,Expenses!$C$5:$C$204,C26))</f>
        <v/>
      </c>
      <c r="F26" s="33">
        <f>IF(D26="","",D26-N(E26))</f>
        <v/>
      </c>
      <c r="G26" s="35">
        <f>IF(OR(D26="",D26=0),"",N(E26)/D26)</f>
        <v/>
      </c>
      <c r="H26" s="35">
        <f>IF(A26="","",IFERROR(INDEX('Award terms'!$G$6:$G$30,MATCH(A26,'Award terms'!$A$6:$A$30,0)),""))</f>
        <v/>
      </c>
      <c r="I26" s="36">
        <f>IF(OR(G26="",H26=""),"",IF(G26&gt;1,"Over budget",IF(G26-H26&gt;0.1,"Ahead",IF(H26-G26&gt;0.25,"Behind","On track"))))</f>
        <v/>
      </c>
      <c r="J26" s="6" t="n"/>
    </row>
    <row r="27">
      <c r="A27" s="29" t="n"/>
      <c r="B27" s="29" t="n"/>
      <c r="C27" s="29" t="n"/>
      <c r="D27" s="32" t="n"/>
      <c r="E27" s="33">
        <f>IF(OR(A27="",C27=""),"",SUMIFS(Expenses!$F$5:$F$204,Expenses!$B$5:$B$204,A27,Expenses!$C$5:$C$204,C27))</f>
        <v/>
      </c>
      <c r="F27" s="33">
        <f>IF(D27="","",D27-N(E27))</f>
        <v/>
      </c>
      <c r="G27" s="35">
        <f>IF(OR(D27="",D27=0),"",N(E27)/D27)</f>
        <v/>
      </c>
      <c r="H27" s="35">
        <f>IF(A27="","",IFERROR(INDEX('Award terms'!$G$6:$G$30,MATCH(A27,'Award terms'!$A$6:$A$30,0)),""))</f>
        <v/>
      </c>
      <c r="I27" s="36">
        <f>IF(OR(G27="",H27=""),"",IF(G27&gt;1,"Over budget",IF(G27-H27&gt;0.1,"Ahead",IF(H27-G27&gt;0.25,"Behind","On track"))))</f>
        <v/>
      </c>
      <c r="J27" s="6" t="n"/>
    </row>
    <row r="28">
      <c r="A28" s="29" t="n"/>
      <c r="B28" s="29" t="n"/>
      <c r="C28" s="29" t="n"/>
      <c r="D28" s="32" t="n"/>
      <c r="E28" s="33">
        <f>IF(OR(A28="",C28=""),"",SUMIFS(Expenses!$F$5:$F$204,Expenses!$B$5:$B$204,A28,Expenses!$C$5:$C$204,C28))</f>
        <v/>
      </c>
      <c r="F28" s="33">
        <f>IF(D28="","",D28-N(E28))</f>
        <v/>
      </c>
      <c r="G28" s="35">
        <f>IF(OR(D28="",D28=0),"",N(E28)/D28)</f>
        <v/>
      </c>
      <c r="H28" s="35">
        <f>IF(A28="","",IFERROR(INDEX('Award terms'!$G$6:$G$30,MATCH(A28,'Award terms'!$A$6:$A$30,0)),""))</f>
        <v/>
      </c>
      <c r="I28" s="36">
        <f>IF(OR(G28="",H28=""),"",IF(G28&gt;1,"Over budget",IF(G28-H28&gt;0.1,"Ahead",IF(H28-G28&gt;0.25,"Behind","On track"))))</f>
        <v/>
      </c>
      <c r="J28" s="6" t="n"/>
    </row>
    <row r="29">
      <c r="A29" s="29" t="n"/>
      <c r="B29" s="29" t="n"/>
      <c r="C29" s="29" t="n"/>
      <c r="D29" s="32" t="n"/>
      <c r="E29" s="33">
        <f>IF(OR(A29="",C29=""),"",SUMIFS(Expenses!$F$5:$F$204,Expenses!$B$5:$B$204,A29,Expenses!$C$5:$C$204,C29))</f>
        <v/>
      </c>
      <c r="F29" s="33">
        <f>IF(D29="","",D29-N(E29))</f>
        <v/>
      </c>
      <c r="G29" s="35">
        <f>IF(OR(D29="",D29=0),"",N(E29)/D29)</f>
        <v/>
      </c>
      <c r="H29" s="35">
        <f>IF(A29="","",IFERROR(INDEX('Award terms'!$G$6:$G$30,MATCH(A29,'Award terms'!$A$6:$A$30,0)),""))</f>
        <v/>
      </c>
      <c r="I29" s="36">
        <f>IF(OR(G29="",H29=""),"",IF(G29&gt;1,"Over budget",IF(G29-H29&gt;0.1,"Ahead",IF(H29-G29&gt;0.25,"Behind","On track"))))</f>
        <v/>
      </c>
      <c r="J29" s="6" t="n"/>
    </row>
    <row r="30">
      <c r="A30" s="29" t="n"/>
      <c r="B30" s="29" t="n"/>
      <c r="C30" s="29" t="n"/>
      <c r="D30" s="32" t="n"/>
      <c r="E30" s="33">
        <f>IF(OR(A30="",C30=""),"",SUMIFS(Expenses!$F$5:$F$204,Expenses!$B$5:$B$204,A30,Expenses!$C$5:$C$204,C30))</f>
        <v/>
      </c>
      <c r="F30" s="33">
        <f>IF(D30="","",D30-N(E30))</f>
        <v/>
      </c>
      <c r="G30" s="35">
        <f>IF(OR(D30="",D30=0),"",N(E30)/D30)</f>
        <v/>
      </c>
      <c r="H30" s="35">
        <f>IF(A30="","",IFERROR(INDEX('Award terms'!$G$6:$G$30,MATCH(A30,'Award terms'!$A$6:$A$30,0)),""))</f>
        <v/>
      </c>
      <c r="I30" s="36">
        <f>IF(OR(G30="",H30=""),"",IF(G30&gt;1,"Over budget",IF(G30-H30&gt;0.1,"Ahead",IF(H30-G30&gt;0.25,"Behind","On track"))))</f>
        <v/>
      </c>
      <c r="J30" s="6" t="n"/>
    </row>
    <row r="31">
      <c r="A31" s="29" t="n"/>
      <c r="B31" s="29" t="n"/>
      <c r="C31" s="29" t="n"/>
      <c r="D31" s="32" t="n"/>
      <c r="E31" s="33">
        <f>IF(OR(A31="",C31=""),"",SUMIFS(Expenses!$F$5:$F$204,Expenses!$B$5:$B$204,A31,Expenses!$C$5:$C$204,C31))</f>
        <v/>
      </c>
      <c r="F31" s="33">
        <f>IF(D31="","",D31-N(E31))</f>
        <v/>
      </c>
      <c r="G31" s="35">
        <f>IF(OR(D31="",D31=0),"",N(E31)/D31)</f>
        <v/>
      </c>
      <c r="H31" s="35">
        <f>IF(A31="","",IFERROR(INDEX('Award terms'!$G$6:$G$30,MATCH(A31,'Award terms'!$A$6:$A$30,0)),""))</f>
        <v/>
      </c>
      <c r="I31" s="36">
        <f>IF(OR(G31="",H31=""),"",IF(G31&gt;1,"Over budget",IF(G31-H31&gt;0.1,"Ahead",IF(H31-G31&gt;0.25,"Behind","On track"))))</f>
        <v/>
      </c>
      <c r="J31" s="6" t="n"/>
    </row>
    <row r="32">
      <c r="A32" s="29" t="n"/>
      <c r="B32" s="29" t="n"/>
      <c r="C32" s="29" t="n"/>
      <c r="D32" s="32" t="n"/>
      <c r="E32" s="33">
        <f>IF(OR(A32="",C32=""),"",SUMIFS(Expenses!$F$5:$F$204,Expenses!$B$5:$B$204,A32,Expenses!$C$5:$C$204,C32))</f>
        <v/>
      </c>
      <c r="F32" s="33">
        <f>IF(D32="","",D32-N(E32))</f>
        <v/>
      </c>
      <c r="G32" s="35">
        <f>IF(OR(D32="",D32=0),"",N(E32)/D32)</f>
        <v/>
      </c>
      <c r="H32" s="35">
        <f>IF(A32="","",IFERROR(INDEX('Award terms'!$G$6:$G$30,MATCH(A32,'Award terms'!$A$6:$A$30,0)),""))</f>
        <v/>
      </c>
      <c r="I32" s="36">
        <f>IF(OR(G32="",H32=""),"",IF(G32&gt;1,"Over budget",IF(G32-H32&gt;0.1,"Ahead",IF(H32-G32&gt;0.25,"Behind","On track"))))</f>
        <v/>
      </c>
      <c r="J32" s="6" t="n"/>
    </row>
    <row r="33">
      <c r="A33" s="29" t="n"/>
      <c r="B33" s="29" t="n"/>
      <c r="C33" s="29" t="n"/>
      <c r="D33" s="32" t="n"/>
      <c r="E33" s="33">
        <f>IF(OR(A33="",C33=""),"",SUMIFS(Expenses!$F$5:$F$204,Expenses!$B$5:$B$204,A33,Expenses!$C$5:$C$204,C33))</f>
        <v/>
      </c>
      <c r="F33" s="33">
        <f>IF(D33="","",D33-N(E33))</f>
        <v/>
      </c>
      <c r="G33" s="35">
        <f>IF(OR(D33="",D33=0),"",N(E33)/D33)</f>
        <v/>
      </c>
      <c r="H33" s="35">
        <f>IF(A33="","",IFERROR(INDEX('Award terms'!$G$6:$G$30,MATCH(A33,'Award terms'!$A$6:$A$30,0)),""))</f>
        <v/>
      </c>
      <c r="I33" s="36">
        <f>IF(OR(G33="",H33=""),"",IF(G33&gt;1,"Over budget",IF(G33-H33&gt;0.1,"Ahead",IF(H33-G33&gt;0.25,"Behind","On track"))))</f>
        <v/>
      </c>
      <c r="J33" s="6" t="n"/>
    </row>
    <row r="34">
      <c r="A34" s="29" t="n"/>
      <c r="B34" s="29" t="n"/>
      <c r="C34" s="29" t="n"/>
      <c r="D34" s="32" t="n"/>
      <c r="E34" s="33">
        <f>IF(OR(A34="",C34=""),"",SUMIFS(Expenses!$F$5:$F$204,Expenses!$B$5:$B$204,A34,Expenses!$C$5:$C$204,C34))</f>
        <v/>
      </c>
      <c r="F34" s="33">
        <f>IF(D34="","",D34-N(E34))</f>
        <v/>
      </c>
      <c r="G34" s="35">
        <f>IF(OR(D34="",D34=0),"",N(E34)/D34)</f>
        <v/>
      </c>
      <c r="H34" s="35">
        <f>IF(A34="","",IFERROR(INDEX('Award terms'!$G$6:$G$30,MATCH(A34,'Award terms'!$A$6:$A$30,0)),""))</f>
        <v/>
      </c>
      <c r="I34" s="36">
        <f>IF(OR(G34="",H34=""),"",IF(G34&gt;1,"Over budget",IF(G34-H34&gt;0.1,"Ahead",IF(H34-G34&gt;0.25,"Behind","On track"))))</f>
        <v/>
      </c>
      <c r="J34" s="6" t="n"/>
    </row>
    <row r="35">
      <c r="A35" s="29" t="n"/>
      <c r="B35" s="29" t="n"/>
      <c r="C35" s="29" t="n"/>
      <c r="D35" s="32" t="n"/>
      <c r="E35" s="33">
        <f>IF(OR(A35="",C35=""),"",SUMIFS(Expenses!$F$5:$F$204,Expenses!$B$5:$B$204,A35,Expenses!$C$5:$C$204,C35))</f>
        <v/>
      </c>
      <c r="F35" s="33">
        <f>IF(D35="","",D35-N(E35))</f>
        <v/>
      </c>
      <c r="G35" s="35">
        <f>IF(OR(D35="",D35=0),"",N(E35)/D35)</f>
        <v/>
      </c>
      <c r="H35" s="35">
        <f>IF(A35="","",IFERROR(INDEX('Award terms'!$G$6:$G$30,MATCH(A35,'Award terms'!$A$6:$A$30,0)),""))</f>
        <v/>
      </c>
      <c r="I35" s="36">
        <f>IF(OR(G35="",H35=""),"",IF(G35&gt;1,"Over budget",IF(G35-H35&gt;0.1,"Ahead",IF(H35-G35&gt;0.25,"Behind","On track"))))</f>
        <v/>
      </c>
      <c r="J35" s="6" t="n"/>
    </row>
    <row r="36">
      <c r="A36" s="29" t="n"/>
      <c r="B36" s="29" t="n"/>
      <c r="C36" s="29" t="n"/>
      <c r="D36" s="32" t="n"/>
      <c r="E36" s="33">
        <f>IF(OR(A36="",C36=""),"",SUMIFS(Expenses!$F$5:$F$204,Expenses!$B$5:$B$204,A36,Expenses!$C$5:$C$204,C36))</f>
        <v/>
      </c>
      <c r="F36" s="33">
        <f>IF(D36="","",D36-N(E36))</f>
        <v/>
      </c>
      <c r="G36" s="35">
        <f>IF(OR(D36="",D36=0),"",N(E36)/D36)</f>
        <v/>
      </c>
      <c r="H36" s="35">
        <f>IF(A36="","",IFERROR(INDEX('Award terms'!$G$6:$G$30,MATCH(A36,'Award terms'!$A$6:$A$30,0)),""))</f>
        <v/>
      </c>
      <c r="I36" s="36">
        <f>IF(OR(G36="",H36=""),"",IF(G36&gt;1,"Over budget",IF(G36-H36&gt;0.1,"Ahead",IF(H36-G36&gt;0.25,"Behind","On track"))))</f>
        <v/>
      </c>
      <c r="J36" s="6" t="n"/>
    </row>
    <row r="37">
      <c r="A37" s="29" t="n"/>
      <c r="B37" s="29" t="n"/>
      <c r="C37" s="29" t="n"/>
      <c r="D37" s="32" t="n"/>
      <c r="E37" s="33">
        <f>IF(OR(A37="",C37=""),"",SUMIFS(Expenses!$F$5:$F$204,Expenses!$B$5:$B$204,A37,Expenses!$C$5:$C$204,C37))</f>
        <v/>
      </c>
      <c r="F37" s="33">
        <f>IF(D37="","",D37-N(E37))</f>
        <v/>
      </c>
      <c r="G37" s="35">
        <f>IF(OR(D37="",D37=0),"",N(E37)/D37)</f>
        <v/>
      </c>
      <c r="H37" s="35">
        <f>IF(A37="","",IFERROR(INDEX('Award terms'!$G$6:$G$30,MATCH(A37,'Award terms'!$A$6:$A$30,0)),""))</f>
        <v/>
      </c>
      <c r="I37" s="36">
        <f>IF(OR(G37="",H37=""),"",IF(G37&gt;1,"Over budget",IF(G37-H37&gt;0.1,"Ahead",IF(H37-G37&gt;0.25,"Behind","On track"))))</f>
        <v/>
      </c>
      <c r="J37" s="6" t="n"/>
    </row>
    <row r="38">
      <c r="A38" s="29" t="n"/>
      <c r="B38" s="29" t="n"/>
      <c r="C38" s="29" t="n"/>
      <c r="D38" s="32" t="n"/>
      <c r="E38" s="33">
        <f>IF(OR(A38="",C38=""),"",SUMIFS(Expenses!$F$5:$F$204,Expenses!$B$5:$B$204,A38,Expenses!$C$5:$C$204,C38))</f>
        <v/>
      </c>
      <c r="F38" s="33">
        <f>IF(D38="","",D38-N(E38))</f>
        <v/>
      </c>
      <c r="G38" s="35">
        <f>IF(OR(D38="",D38=0),"",N(E38)/D38)</f>
        <v/>
      </c>
      <c r="H38" s="35">
        <f>IF(A38="","",IFERROR(INDEX('Award terms'!$G$6:$G$30,MATCH(A38,'Award terms'!$A$6:$A$30,0)),""))</f>
        <v/>
      </c>
      <c r="I38" s="36">
        <f>IF(OR(G38="",H38=""),"",IF(G38&gt;1,"Over budget",IF(G38-H38&gt;0.1,"Ahead",IF(H38-G38&gt;0.25,"Behind","On track"))))</f>
        <v/>
      </c>
      <c r="J38" s="6" t="n"/>
    </row>
    <row r="39">
      <c r="A39" s="29" t="n"/>
      <c r="B39" s="29" t="n"/>
      <c r="C39" s="29" t="n"/>
      <c r="D39" s="32" t="n"/>
      <c r="E39" s="33">
        <f>IF(OR(A39="",C39=""),"",SUMIFS(Expenses!$F$5:$F$204,Expenses!$B$5:$B$204,A39,Expenses!$C$5:$C$204,C39))</f>
        <v/>
      </c>
      <c r="F39" s="33">
        <f>IF(D39="","",D39-N(E39))</f>
        <v/>
      </c>
      <c r="G39" s="35">
        <f>IF(OR(D39="",D39=0),"",N(E39)/D39)</f>
        <v/>
      </c>
      <c r="H39" s="35">
        <f>IF(A39="","",IFERROR(INDEX('Award terms'!$G$6:$G$30,MATCH(A39,'Award terms'!$A$6:$A$30,0)),""))</f>
        <v/>
      </c>
      <c r="I39" s="36">
        <f>IF(OR(G39="",H39=""),"",IF(G39&gt;1,"Over budget",IF(G39-H39&gt;0.1,"Ahead",IF(H39-G39&gt;0.25,"Behind","On track"))))</f>
        <v/>
      </c>
      <c r="J39" s="6" t="n"/>
    </row>
    <row r="40">
      <c r="A40" s="29" t="n"/>
      <c r="B40" s="29" t="n"/>
      <c r="C40" s="29" t="n"/>
      <c r="D40" s="32" t="n"/>
      <c r="E40" s="33">
        <f>IF(OR(A40="",C40=""),"",SUMIFS(Expenses!$F$5:$F$204,Expenses!$B$5:$B$204,A40,Expenses!$C$5:$C$204,C40))</f>
        <v/>
      </c>
      <c r="F40" s="33">
        <f>IF(D40="","",D40-N(E40))</f>
        <v/>
      </c>
      <c r="G40" s="35">
        <f>IF(OR(D40="",D40=0),"",N(E40)/D40)</f>
        <v/>
      </c>
      <c r="H40" s="35">
        <f>IF(A40="","",IFERROR(INDEX('Award terms'!$G$6:$G$30,MATCH(A40,'Award terms'!$A$6:$A$30,0)),""))</f>
        <v/>
      </c>
      <c r="I40" s="36">
        <f>IF(OR(G40="",H40=""),"",IF(G40&gt;1,"Over budget",IF(G40-H40&gt;0.1,"Ahead",IF(H40-G40&gt;0.25,"Behind","On track"))))</f>
        <v/>
      </c>
      <c r="J40" s="6" t="n"/>
    </row>
    <row r="41">
      <c r="A41" s="29" t="n"/>
      <c r="B41" s="29" t="n"/>
      <c r="C41" s="29" t="n"/>
      <c r="D41" s="32" t="n"/>
      <c r="E41" s="33">
        <f>IF(OR(A41="",C41=""),"",SUMIFS(Expenses!$F$5:$F$204,Expenses!$B$5:$B$204,A41,Expenses!$C$5:$C$204,C41))</f>
        <v/>
      </c>
      <c r="F41" s="33">
        <f>IF(D41="","",D41-N(E41))</f>
        <v/>
      </c>
      <c r="G41" s="35">
        <f>IF(OR(D41="",D41=0),"",N(E41)/D41)</f>
        <v/>
      </c>
      <c r="H41" s="35">
        <f>IF(A41="","",IFERROR(INDEX('Award terms'!$G$6:$G$30,MATCH(A41,'Award terms'!$A$6:$A$30,0)),""))</f>
        <v/>
      </c>
      <c r="I41" s="36">
        <f>IF(OR(G41="",H41=""),"",IF(G41&gt;1,"Over budget",IF(G41-H41&gt;0.1,"Ahead",IF(H41-G41&gt;0.25,"Behind","On track"))))</f>
        <v/>
      </c>
      <c r="J41" s="6" t="n"/>
    </row>
    <row r="42">
      <c r="A42" s="29" t="n"/>
      <c r="B42" s="29" t="n"/>
      <c r="C42" s="29" t="n"/>
      <c r="D42" s="32" t="n"/>
      <c r="E42" s="33">
        <f>IF(OR(A42="",C42=""),"",SUMIFS(Expenses!$F$5:$F$204,Expenses!$B$5:$B$204,A42,Expenses!$C$5:$C$204,C42))</f>
        <v/>
      </c>
      <c r="F42" s="33">
        <f>IF(D42="","",D42-N(E42))</f>
        <v/>
      </c>
      <c r="G42" s="35">
        <f>IF(OR(D42="",D42=0),"",N(E42)/D42)</f>
        <v/>
      </c>
      <c r="H42" s="35">
        <f>IF(A42="","",IFERROR(INDEX('Award terms'!$G$6:$G$30,MATCH(A42,'Award terms'!$A$6:$A$30,0)),""))</f>
        <v/>
      </c>
      <c r="I42" s="36">
        <f>IF(OR(G42="",H42=""),"",IF(G42&gt;1,"Over budget",IF(G42-H42&gt;0.1,"Ahead",IF(H42-G42&gt;0.25,"Behind","On track"))))</f>
        <v/>
      </c>
      <c r="J42" s="6" t="n"/>
    </row>
    <row r="43">
      <c r="A43" s="29" t="n"/>
      <c r="B43" s="29" t="n"/>
      <c r="C43" s="29" t="n"/>
      <c r="D43" s="32" t="n"/>
      <c r="E43" s="33">
        <f>IF(OR(A43="",C43=""),"",SUMIFS(Expenses!$F$5:$F$204,Expenses!$B$5:$B$204,A43,Expenses!$C$5:$C$204,C43))</f>
        <v/>
      </c>
      <c r="F43" s="33">
        <f>IF(D43="","",D43-N(E43))</f>
        <v/>
      </c>
      <c r="G43" s="35">
        <f>IF(OR(D43="",D43=0),"",N(E43)/D43)</f>
        <v/>
      </c>
      <c r="H43" s="35">
        <f>IF(A43="","",IFERROR(INDEX('Award terms'!$G$6:$G$30,MATCH(A43,'Award terms'!$A$6:$A$30,0)),""))</f>
        <v/>
      </c>
      <c r="I43" s="36">
        <f>IF(OR(G43="",H43=""),"",IF(G43&gt;1,"Over budget",IF(G43-H43&gt;0.1,"Ahead",IF(H43-G43&gt;0.25,"Behind","On track"))))</f>
        <v/>
      </c>
      <c r="J43" s="6" t="n"/>
    </row>
    <row r="44">
      <c r="A44" s="29" t="n"/>
      <c r="B44" s="29" t="n"/>
      <c r="C44" s="29" t="n"/>
      <c r="D44" s="32" t="n"/>
      <c r="E44" s="33">
        <f>IF(OR(A44="",C44=""),"",SUMIFS(Expenses!$F$5:$F$204,Expenses!$B$5:$B$204,A44,Expenses!$C$5:$C$204,C44))</f>
        <v/>
      </c>
      <c r="F44" s="33">
        <f>IF(D44="","",D44-N(E44))</f>
        <v/>
      </c>
      <c r="G44" s="35">
        <f>IF(OR(D44="",D44=0),"",N(E44)/D44)</f>
        <v/>
      </c>
      <c r="H44" s="35">
        <f>IF(A44="","",IFERROR(INDEX('Award terms'!$G$6:$G$30,MATCH(A44,'Award terms'!$A$6:$A$30,0)),""))</f>
        <v/>
      </c>
      <c r="I44" s="36">
        <f>IF(OR(G44="",H44=""),"",IF(G44&gt;1,"Over budget",IF(G44-H44&gt;0.1,"Ahead",IF(H44-G44&gt;0.25,"Behind","On track"))))</f>
        <v/>
      </c>
      <c r="J44" s="6" t="n"/>
    </row>
    <row r="45">
      <c r="A45" s="29" t="n"/>
      <c r="B45" s="29" t="n"/>
      <c r="C45" s="29" t="n"/>
      <c r="D45" s="32" t="n"/>
      <c r="E45" s="33">
        <f>IF(OR(A45="",C45=""),"",SUMIFS(Expenses!$F$5:$F$204,Expenses!$B$5:$B$204,A45,Expenses!$C$5:$C$204,C45))</f>
        <v/>
      </c>
      <c r="F45" s="33">
        <f>IF(D45="","",D45-N(E45))</f>
        <v/>
      </c>
      <c r="G45" s="35">
        <f>IF(OR(D45="",D45=0),"",N(E45)/D45)</f>
        <v/>
      </c>
      <c r="H45" s="35">
        <f>IF(A45="","",IFERROR(INDEX('Award terms'!$G$6:$G$30,MATCH(A45,'Award terms'!$A$6:$A$30,0)),""))</f>
        <v/>
      </c>
      <c r="I45" s="36">
        <f>IF(OR(G45="",H45=""),"",IF(G45&gt;1,"Over budget",IF(G45-H45&gt;0.1,"Ahead",IF(H45-G45&gt;0.25,"Behind","On track"))))</f>
        <v/>
      </c>
      <c r="J45" s="6" t="n"/>
    </row>
    <row r="46">
      <c r="A46" s="29" t="n"/>
      <c r="B46" s="29" t="n"/>
      <c r="C46" s="29" t="n"/>
      <c r="D46" s="32" t="n"/>
      <c r="E46" s="33">
        <f>IF(OR(A46="",C46=""),"",SUMIFS(Expenses!$F$5:$F$204,Expenses!$B$5:$B$204,A46,Expenses!$C$5:$C$204,C46))</f>
        <v/>
      </c>
      <c r="F46" s="33">
        <f>IF(D46="","",D46-N(E46))</f>
        <v/>
      </c>
      <c r="G46" s="35">
        <f>IF(OR(D46="",D46=0),"",N(E46)/D46)</f>
        <v/>
      </c>
      <c r="H46" s="35">
        <f>IF(A46="","",IFERROR(INDEX('Award terms'!$G$6:$G$30,MATCH(A46,'Award terms'!$A$6:$A$30,0)),""))</f>
        <v/>
      </c>
      <c r="I46" s="36">
        <f>IF(OR(G46="",H46=""),"",IF(G46&gt;1,"Over budget",IF(G46-H46&gt;0.1,"Ahead",IF(H46-G46&gt;0.25,"Behind","On track"))))</f>
        <v/>
      </c>
      <c r="J46" s="6" t="n"/>
    </row>
    <row r="47">
      <c r="A47" s="29" t="n"/>
      <c r="B47" s="29" t="n"/>
      <c r="C47" s="29" t="n"/>
      <c r="D47" s="32" t="n"/>
      <c r="E47" s="33">
        <f>IF(OR(A47="",C47=""),"",SUMIFS(Expenses!$F$5:$F$204,Expenses!$B$5:$B$204,A47,Expenses!$C$5:$C$204,C47))</f>
        <v/>
      </c>
      <c r="F47" s="33">
        <f>IF(D47="","",D47-N(E47))</f>
        <v/>
      </c>
      <c r="G47" s="35">
        <f>IF(OR(D47="",D47=0),"",N(E47)/D47)</f>
        <v/>
      </c>
      <c r="H47" s="35">
        <f>IF(A47="","",IFERROR(INDEX('Award terms'!$G$6:$G$30,MATCH(A47,'Award terms'!$A$6:$A$30,0)),""))</f>
        <v/>
      </c>
      <c r="I47" s="36">
        <f>IF(OR(G47="",H47=""),"",IF(G47&gt;1,"Over budget",IF(G47-H47&gt;0.1,"Ahead",IF(H47-G47&gt;0.25,"Behind","On track"))))</f>
        <v/>
      </c>
      <c r="J47" s="6" t="n"/>
    </row>
    <row r="48">
      <c r="A48" s="29" t="n"/>
      <c r="B48" s="29" t="n"/>
      <c r="C48" s="29" t="n"/>
      <c r="D48" s="32" t="n"/>
      <c r="E48" s="33">
        <f>IF(OR(A48="",C48=""),"",SUMIFS(Expenses!$F$5:$F$204,Expenses!$B$5:$B$204,A48,Expenses!$C$5:$C$204,C48))</f>
        <v/>
      </c>
      <c r="F48" s="33">
        <f>IF(D48="","",D48-N(E48))</f>
        <v/>
      </c>
      <c r="G48" s="35">
        <f>IF(OR(D48="",D48=0),"",N(E48)/D48)</f>
        <v/>
      </c>
      <c r="H48" s="35">
        <f>IF(A48="","",IFERROR(INDEX('Award terms'!$G$6:$G$30,MATCH(A48,'Award terms'!$A$6:$A$30,0)),""))</f>
        <v/>
      </c>
      <c r="I48" s="36">
        <f>IF(OR(G48="",H48=""),"",IF(G48&gt;1,"Over budget",IF(G48-H48&gt;0.1,"Ahead",IF(H48-G48&gt;0.25,"Behind","On track"))))</f>
        <v/>
      </c>
      <c r="J48" s="6" t="n"/>
    </row>
    <row r="49">
      <c r="A49" s="29" t="n"/>
      <c r="B49" s="29" t="n"/>
      <c r="C49" s="29" t="n"/>
      <c r="D49" s="32" t="n"/>
      <c r="E49" s="33">
        <f>IF(OR(A49="",C49=""),"",SUMIFS(Expenses!$F$5:$F$204,Expenses!$B$5:$B$204,A49,Expenses!$C$5:$C$204,C49))</f>
        <v/>
      </c>
      <c r="F49" s="33">
        <f>IF(D49="","",D49-N(E49))</f>
        <v/>
      </c>
      <c r="G49" s="35">
        <f>IF(OR(D49="",D49=0),"",N(E49)/D49)</f>
        <v/>
      </c>
      <c r="H49" s="35">
        <f>IF(A49="","",IFERROR(INDEX('Award terms'!$G$6:$G$30,MATCH(A49,'Award terms'!$A$6:$A$30,0)),""))</f>
        <v/>
      </c>
      <c r="I49" s="36">
        <f>IF(OR(G49="",H49=""),"",IF(G49&gt;1,"Over budget",IF(G49-H49&gt;0.1,"Ahead",IF(H49-G49&gt;0.25,"Behind","On track"))))</f>
        <v/>
      </c>
      <c r="J49" s="6" t="n"/>
    </row>
    <row r="50">
      <c r="A50" s="29" t="n"/>
      <c r="B50" s="29" t="n"/>
      <c r="C50" s="29" t="n"/>
      <c r="D50" s="32" t="n"/>
      <c r="E50" s="33">
        <f>IF(OR(A50="",C50=""),"",SUMIFS(Expenses!$F$5:$F$204,Expenses!$B$5:$B$204,A50,Expenses!$C$5:$C$204,C50))</f>
        <v/>
      </c>
      <c r="F50" s="33">
        <f>IF(D50="","",D50-N(E50))</f>
        <v/>
      </c>
      <c r="G50" s="35">
        <f>IF(OR(D50="",D50=0),"",N(E50)/D50)</f>
        <v/>
      </c>
      <c r="H50" s="35">
        <f>IF(A50="","",IFERROR(INDEX('Award terms'!$G$6:$G$30,MATCH(A50,'Award terms'!$A$6:$A$30,0)),""))</f>
        <v/>
      </c>
      <c r="I50" s="36">
        <f>IF(OR(G50="",H50=""),"",IF(G50&gt;1,"Over budget",IF(G50-H50&gt;0.1,"Ahead",IF(H50-G50&gt;0.25,"Behind","On track"))))</f>
        <v/>
      </c>
      <c r="J50" s="6" t="n"/>
    </row>
    <row r="51">
      <c r="A51" s="29" t="n"/>
      <c r="B51" s="29" t="n"/>
      <c r="C51" s="29" t="n"/>
      <c r="D51" s="32" t="n"/>
      <c r="E51" s="33">
        <f>IF(OR(A51="",C51=""),"",SUMIFS(Expenses!$F$5:$F$204,Expenses!$B$5:$B$204,A51,Expenses!$C$5:$C$204,C51))</f>
        <v/>
      </c>
      <c r="F51" s="33">
        <f>IF(D51="","",D51-N(E51))</f>
        <v/>
      </c>
      <c r="G51" s="35">
        <f>IF(OR(D51="",D51=0),"",N(E51)/D51)</f>
        <v/>
      </c>
      <c r="H51" s="35">
        <f>IF(A51="","",IFERROR(INDEX('Award terms'!$G$6:$G$30,MATCH(A51,'Award terms'!$A$6:$A$30,0)),""))</f>
        <v/>
      </c>
      <c r="I51" s="36">
        <f>IF(OR(G51="",H51=""),"",IF(G51&gt;1,"Over budget",IF(G51-H51&gt;0.1,"Ahead",IF(H51-G51&gt;0.25,"Behind","On track"))))</f>
        <v/>
      </c>
      <c r="J51" s="6" t="n"/>
    </row>
    <row r="52">
      <c r="A52" s="29" t="n"/>
      <c r="B52" s="29" t="n"/>
      <c r="C52" s="29" t="n"/>
      <c r="D52" s="32" t="n"/>
      <c r="E52" s="33">
        <f>IF(OR(A52="",C52=""),"",SUMIFS(Expenses!$F$5:$F$204,Expenses!$B$5:$B$204,A52,Expenses!$C$5:$C$204,C52))</f>
        <v/>
      </c>
      <c r="F52" s="33">
        <f>IF(D52="","",D52-N(E52))</f>
        <v/>
      </c>
      <c r="G52" s="35">
        <f>IF(OR(D52="",D52=0),"",N(E52)/D52)</f>
        <v/>
      </c>
      <c r="H52" s="35">
        <f>IF(A52="","",IFERROR(INDEX('Award terms'!$G$6:$G$30,MATCH(A52,'Award terms'!$A$6:$A$30,0)),""))</f>
        <v/>
      </c>
      <c r="I52" s="36">
        <f>IF(OR(G52="",H52=""),"",IF(G52&gt;1,"Over budget",IF(G52-H52&gt;0.1,"Ahead",IF(H52-G52&gt;0.25,"Behind","On track"))))</f>
        <v/>
      </c>
      <c r="J52" s="6" t="n"/>
    </row>
    <row r="53">
      <c r="A53" s="29" t="n"/>
      <c r="B53" s="29" t="n"/>
      <c r="C53" s="29" t="n"/>
      <c r="D53" s="32" t="n"/>
      <c r="E53" s="33">
        <f>IF(OR(A53="",C53=""),"",SUMIFS(Expenses!$F$5:$F$204,Expenses!$B$5:$B$204,A53,Expenses!$C$5:$C$204,C53))</f>
        <v/>
      </c>
      <c r="F53" s="33">
        <f>IF(D53="","",D53-N(E53))</f>
        <v/>
      </c>
      <c r="G53" s="35">
        <f>IF(OR(D53="",D53=0),"",N(E53)/D53)</f>
        <v/>
      </c>
      <c r="H53" s="35">
        <f>IF(A53="","",IFERROR(INDEX('Award terms'!$G$6:$G$30,MATCH(A53,'Award terms'!$A$6:$A$30,0)),""))</f>
        <v/>
      </c>
      <c r="I53" s="36">
        <f>IF(OR(G53="",H53=""),"",IF(G53&gt;1,"Over budget",IF(G53-H53&gt;0.1,"Ahead",IF(H53-G53&gt;0.25,"Behind","On track"))))</f>
        <v/>
      </c>
      <c r="J53" s="6" t="n"/>
    </row>
    <row r="54">
      <c r="A54" s="29" t="n"/>
      <c r="B54" s="29" t="n"/>
      <c r="C54" s="29" t="n"/>
      <c r="D54" s="32" t="n"/>
      <c r="E54" s="33">
        <f>IF(OR(A54="",C54=""),"",SUMIFS(Expenses!$F$5:$F$204,Expenses!$B$5:$B$204,A54,Expenses!$C$5:$C$204,C54))</f>
        <v/>
      </c>
      <c r="F54" s="33">
        <f>IF(D54="","",D54-N(E54))</f>
        <v/>
      </c>
      <c r="G54" s="35">
        <f>IF(OR(D54="",D54=0),"",N(E54)/D54)</f>
        <v/>
      </c>
      <c r="H54" s="35">
        <f>IF(A54="","",IFERROR(INDEX('Award terms'!$G$6:$G$30,MATCH(A54,'Award terms'!$A$6:$A$30,0)),""))</f>
        <v/>
      </c>
      <c r="I54" s="36">
        <f>IF(OR(G54="",H54=""),"",IF(G54&gt;1,"Over budget",IF(G54-H54&gt;0.1,"Ahead",IF(H54-G54&gt;0.25,"Behind","On track"))))</f>
        <v/>
      </c>
      <c r="J54" s="6" t="n"/>
    </row>
    <row r="55">
      <c r="A55" s="29" t="n"/>
      <c r="B55" s="29" t="n"/>
      <c r="C55" s="29" t="n"/>
      <c r="D55" s="32" t="n"/>
      <c r="E55" s="33">
        <f>IF(OR(A55="",C55=""),"",SUMIFS(Expenses!$F$5:$F$204,Expenses!$B$5:$B$204,A55,Expenses!$C$5:$C$204,C55))</f>
        <v/>
      </c>
      <c r="F55" s="33">
        <f>IF(D55="","",D55-N(E55))</f>
        <v/>
      </c>
      <c r="G55" s="35">
        <f>IF(OR(D55="",D55=0),"",N(E55)/D55)</f>
        <v/>
      </c>
      <c r="H55" s="35">
        <f>IF(A55="","",IFERROR(INDEX('Award terms'!$G$6:$G$30,MATCH(A55,'Award terms'!$A$6:$A$30,0)),""))</f>
        <v/>
      </c>
      <c r="I55" s="36">
        <f>IF(OR(G55="",H55=""),"",IF(G55&gt;1,"Over budget",IF(G55-H55&gt;0.1,"Ahead",IF(H55-G55&gt;0.25,"Behind","On track"))))</f>
        <v/>
      </c>
      <c r="J55" s="6" t="n"/>
    </row>
    <row r="56">
      <c r="A56" s="29" t="n"/>
      <c r="B56" s="29" t="n"/>
      <c r="C56" s="29" t="n"/>
      <c r="D56" s="32" t="n"/>
      <c r="E56" s="33">
        <f>IF(OR(A56="",C56=""),"",SUMIFS(Expenses!$F$5:$F$204,Expenses!$B$5:$B$204,A56,Expenses!$C$5:$C$204,C56))</f>
        <v/>
      </c>
      <c r="F56" s="33">
        <f>IF(D56="","",D56-N(E56))</f>
        <v/>
      </c>
      <c r="G56" s="35">
        <f>IF(OR(D56="",D56=0),"",N(E56)/D56)</f>
        <v/>
      </c>
      <c r="H56" s="35">
        <f>IF(A56="","",IFERROR(INDEX('Award terms'!$G$6:$G$30,MATCH(A56,'Award terms'!$A$6:$A$30,0)),""))</f>
        <v/>
      </c>
      <c r="I56" s="36">
        <f>IF(OR(G56="",H56=""),"",IF(G56&gt;1,"Over budget",IF(G56-H56&gt;0.1,"Ahead",IF(H56-G56&gt;0.25,"Behind","On track"))))</f>
        <v/>
      </c>
      <c r="J56" s="6" t="n"/>
    </row>
    <row r="57">
      <c r="A57" s="29" t="n"/>
      <c r="B57" s="29" t="n"/>
      <c r="C57" s="29" t="n"/>
      <c r="D57" s="32" t="n"/>
      <c r="E57" s="33">
        <f>IF(OR(A57="",C57=""),"",SUMIFS(Expenses!$F$5:$F$204,Expenses!$B$5:$B$204,A57,Expenses!$C$5:$C$204,C57))</f>
        <v/>
      </c>
      <c r="F57" s="33">
        <f>IF(D57="","",D57-N(E57))</f>
        <v/>
      </c>
      <c r="G57" s="35">
        <f>IF(OR(D57="",D57=0),"",N(E57)/D57)</f>
        <v/>
      </c>
      <c r="H57" s="35">
        <f>IF(A57="","",IFERROR(INDEX('Award terms'!$G$6:$G$30,MATCH(A57,'Award terms'!$A$6:$A$30,0)),""))</f>
        <v/>
      </c>
      <c r="I57" s="36">
        <f>IF(OR(G57="",H57=""),"",IF(G57&gt;1,"Over budget",IF(G57-H57&gt;0.1,"Ahead",IF(H57-G57&gt;0.25,"Behind","On track"))))</f>
        <v/>
      </c>
      <c r="J57" s="6" t="n"/>
    </row>
    <row r="58">
      <c r="A58" s="29" t="n"/>
      <c r="B58" s="29" t="n"/>
      <c r="C58" s="29" t="n"/>
      <c r="D58" s="32" t="n"/>
      <c r="E58" s="33">
        <f>IF(OR(A58="",C58=""),"",SUMIFS(Expenses!$F$5:$F$204,Expenses!$B$5:$B$204,A58,Expenses!$C$5:$C$204,C58))</f>
        <v/>
      </c>
      <c r="F58" s="33">
        <f>IF(D58="","",D58-N(E58))</f>
        <v/>
      </c>
      <c r="G58" s="35">
        <f>IF(OR(D58="",D58=0),"",N(E58)/D58)</f>
        <v/>
      </c>
      <c r="H58" s="35">
        <f>IF(A58="","",IFERROR(INDEX('Award terms'!$G$6:$G$30,MATCH(A58,'Award terms'!$A$6:$A$30,0)),""))</f>
        <v/>
      </c>
      <c r="I58" s="36">
        <f>IF(OR(G58="",H58=""),"",IF(G58&gt;1,"Over budget",IF(G58-H58&gt;0.1,"Ahead",IF(H58-G58&gt;0.25,"Behind","On track"))))</f>
        <v/>
      </c>
      <c r="J58" s="6" t="n"/>
    </row>
    <row r="59">
      <c r="A59" s="29" t="n"/>
      <c r="B59" s="29" t="n"/>
      <c r="C59" s="29" t="n"/>
      <c r="D59" s="32" t="n"/>
      <c r="E59" s="33">
        <f>IF(OR(A59="",C59=""),"",SUMIFS(Expenses!$F$5:$F$204,Expenses!$B$5:$B$204,A59,Expenses!$C$5:$C$204,C59))</f>
        <v/>
      </c>
      <c r="F59" s="33">
        <f>IF(D59="","",D59-N(E59))</f>
        <v/>
      </c>
      <c r="G59" s="35">
        <f>IF(OR(D59="",D59=0),"",N(E59)/D59)</f>
        <v/>
      </c>
      <c r="H59" s="35">
        <f>IF(A59="","",IFERROR(INDEX('Award terms'!$G$6:$G$30,MATCH(A59,'Award terms'!$A$6:$A$30,0)),""))</f>
        <v/>
      </c>
      <c r="I59" s="36">
        <f>IF(OR(G59="",H59=""),"",IF(G59&gt;1,"Over budget",IF(G59-H59&gt;0.1,"Ahead",IF(H59-G59&gt;0.25,"Behind","On track"))))</f>
        <v/>
      </c>
      <c r="J59" s="6" t="n"/>
    </row>
    <row r="60">
      <c r="A60" s="29" t="n"/>
      <c r="B60" s="29" t="n"/>
      <c r="C60" s="29" t="n"/>
      <c r="D60" s="32" t="n"/>
      <c r="E60" s="33">
        <f>IF(OR(A60="",C60=""),"",SUMIFS(Expenses!$F$5:$F$204,Expenses!$B$5:$B$204,A60,Expenses!$C$5:$C$204,C60))</f>
        <v/>
      </c>
      <c r="F60" s="33">
        <f>IF(D60="","",D60-N(E60))</f>
        <v/>
      </c>
      <c r="G60" s="35">
        <f>IF(OR(D60="",D60=0),"",N(E60)/D60)</f>
        <v/>
      </c>
      <c r="H60" s="35">
        <f>IF(A60="","",IFERROR(INDEX('Award terms'!$G$6:$G$30,MATCH(A60,'Award terms'!$A$6:$A$30,0)),""))</f>
        <v/>
      </c>
      <c r="I60" s="36">
        <f>IF(OR(G60="",H60=""),"",IF(G60&gt;1,"Over budget",IF(G60-H60&gt;0.1,"Ahead",IF(H60-G60&gt;0.25,"Behind","On track"))))</f>
        <v/>
      </c>
      <c r="J60" s="6" t="n"/>
    </row>
    <row r="61">
      <c r="A61" s="29" t="n"/>
      <c r="B61" s="29" t="n"/>
      <c r="C61" s="29" t="n"/>
      <c r="D61" s="32" t="n"/>
      <c r="E61" s="33">
        <f>IF(OR(A61="",C61=""),"",SUMIFS(Expenses!$F$5:$F$204,Expenses!$B$5:$B$204,A61,Expenses!$C$5:$C$204,C61))</f>
        <v/>
      </c>
      <c r="F61" s="33">
        <f>IF(D61="","",D61-N(E61))</f>
        <v/>
      </c>
      <c r="G61" s="35">
        <f>IF(OR(D61="",D61=0),"",N(E61)/D61)</f>
        <v/>
      </c>
      <c r="H61" s="35">
        <f>IF(A61="","",IFERROR(INDEX('Award terms'!$G$6:$G$30,MATCH(A61,'Award terms'!$A$6:$A$30,0)),""))</f>
        <v/>
      </c>
      <c r="I61" s="36">
        <f>IF(OR(G61="",H61=""),"",IF(G61&gt;1,"Over budget",IF(G61-H61&gt;0.1,"Ahead",IF(H61-G61&gt;0.25,"Behind","On track"))))</f>
        <v/>
      </c>
      <c r="J61" s="6" t="n"/>
    </row>
    <row r="62">
      <c r="A62" s="29" t="n"/>
      <c r="B62" s="29" t="n"/>
      <c r="C62" s="29" t="n"/>
      <c r="D62" s="32" t="n"/>
      <c r="E62" s="33">
        <f>IF(OR(A62="",C62=""),"",SUMIFS(Expenses!$F$5:$F$204,Expenses!$B$5:$B$204,A62,Expenses!$C$5:$C$204,C62))</f>
        <v/>
      </c>
      <c r="F62" s="33">
        <f>IF(D62="","",D62-N(E62))</f>
        <v/>
      </c>
      <c r="G62" s="35">
        <f>IF(OR(D62="",D62=0),"",N(E62)/D62)</f>
        <v/>
      </c>
      <c r="H62" s="35">
        <f>IF(A62="","",IFERROR(INDEX('Award terms'!$G$6:$G$30,MATCH(A62,'Award terms'!$A$6:$A$30,0)),""))</f>
        <v/>
      </c>
      <c r="I62" s="36">
        <f>IF(OR(G62="",H62=""),"",IF(G62&gt;1,"Over budget",IF(G62-H62&gt;0.1,"Ahead",IF(H62-G62&gt;0.25,"Behind","On track"))))</f>
        <v/>
      </c>
      <c r="J62" s="6" t="n"/>
    </row>
    <row r="63">
      <c r="A63" s="29" t="n"/>
      <c r="B63" s="29" t="n"/>
      <c r="C63" s="29" t="n"/>
      <c r="D63" s="32" t="n"/>
      <c r="E63" s="33">
        <f>IF(OR(A63="",C63=""),"",SUMIFS(Expenses!$F$5:$F$204,Expenses!$B$5:$B$204,A63,Expenses!$C$5:$C$204,C63))</f>
        <v/>
      </c>
      <c r="F63" s="33">
        <f>IF(D63="","",D63-N(E63))</f>
        <v/>
      </c>
      <c r="G63" s="35">
        <f>IF(OR(D63="",D63=0),"",N(E63)/D63)</f>
        <v/>
      </c>
      <c r="H63" s="35">
        <f>IF(A63="","",IFERROR(INDEX('Award terms'!$G$6:$G$30,MATCH(A63,'Award terms'!$A$6:$A$30,0)),""))</f>
        <v/>
      </c>
      <c r="I63" s="36">
        <f>IF(OR(G63="",H63=""),"",IF(G63&gt;1,"Over budget",IF(G63-H63&gt;0.1,"Ahead",IF(H63-G63&gt;0.25,"Behind","On track"))))</f>
        <v/>
      </c>
      <c r="J63" s="6" t="n"/>
    </row>
    <row r="64">
      <c r="A64" s="29" t="n"/>
      <c r="B64" s="29" t="n"/>
      <c r="C64" s="29" t="n"/>
      <c r="D64" s="32" t="n"/>
      <c r="E64" s="33">
        <f>IF(OR(A64="",C64=""),"",SUMIFS(Expenses!$F$5:$F$204,Expenses!$B$5:$B$204,A64,Expenses!$C$5:$C$204,C64))</f>
        <v/>
      </c>
      <c r="F64" s="33">
        <f>IF(D64="","",D64-N(E64))</f>
        <v/>
      </c>
      <c r="G64" s="35">
        <f>IF(OR(D64="",D64=0),"",N(E64)/D64)</f>
        <v/>
      </c>
      <c r="H64" s="35">
        <f>IF(A64="","",IFERROR(INDEX('Award terms'!$G$6:$G$30,MATCH(A64,'Award terms'!$A$6:$A$30,0)),""))</f>
        <v/>
      </c>
      <c r="I64" s="36">
        <f>IF(OR(G64="",H64=""),"",IF(G64&gt;1,"Over budget",IF(G64-H64&gt;0.1,"Ahead",IF(H64-G64&gt;0.25,"Behind","On track"))))</f>
        <v/>
      </c>
      <c r="J64" s="6" t="n"/>
    </row>
    <row r="65">
      <c r="A65" s="29" t="n"/>
      <c r="B65" s="29" t="n"/>
      <c r="C65" s="29" t="n"/>
      <c r="D65" s="32" t="n"/>
      <c r="E65" s="33">
        <f>IF(OR(A65="",C65=""),"",SUMIFS(Expenses!$F$5:$F$204,Expenses!$B$5:$B$204,A65,Expenses!$C$5:$C$204,C65))</f>
        <v/>
      </c>
      <c r="F65" s="33">
        <f>IF(D65="","",D65-N(E65))</f>
        <v/>
      </c>
      <c r="G65" s="35">
        <f>IF(OR(D65="",D65=0),"",N(E65)/D65)</f>
        <v/>
      </c>
      <c r="H65" s="35">
        <f>IF(A65="","",IFERROR(INDEX('Award terms'!$G$6:$G$30,MATCH(A65,'Award terms'!$A$6:$A$30,0)),""))</f>
        <v/>
      </c>
      <c r="I65" s="36">
        <f>IF(OR(G65="",H65=""),"",IF(G65&gt;1,"Over budget",IF(G65-H65&gt;0.1,"Ahead",IF(H65-G65&gt;0.25,"Behind","On track"))))</f>
        <v/>
      </c>
      <c r="J65" s="6" t="n"/>
    </row>
    <row r="66">
      <c r="A66" s="29" t="n"/>
      <c r="B66" s="29" t="n"/>
      <c r="C66" s="29" t="n"/>
      <c r="D66" s="32" t="n"/>
      <c r="E66" s="33">
        <f>IF(OR(A66="",C66=""),"",SUMIFS(Expenses!$F$5:$F$204,Expenses!$B$5:$B$204,A66,Expenses!$C$5:$C$204,C66))</f>
        <v/>
      </c>
      <c r="F66" s="33">
        <f>IF(D66="","",D66-N(E66))</f>
        <v/>
      </c>
      <c r="G66" s="35">
        <f>IF(OR(D66="",D66=0),"",N(E66)/D66)</f>
        <v/>
      </c>
      <c r="H66" s="35">
        <f>IF(A66="","",IFERROR(INDEX('Award terms'!$G$6:$G$30,MATCH(A66,'Award terms'!$A$6:$A$30,0)),""))</f>
        <v/>
      </c>
      <c r="I66" s="36">
        <f>IF(OR(G66="",H66=""),"",IF(G66&gt;1,"Over budget",IF(G66-H66&gt;0.1,"Ahead",IF(H66-G66&gt;0.25,"Behind","On track"))))</f>
        <v/>
      </c>
      <c r="J66" s="6" t="n"/>
    </row>
    <row r="67">
      <c r="A67" s="29" t="n"/>
      <c r="B67" s="29" t="n"/>
      <c r="C67" s="29" t="n"/>
      <c r="D67" s="32" t="n"/>
      <c r="E67" s="33">
        <f>IF(OR(A67="",C67=""),"",SUMIFS(Expenses!$F$5:$F$204,Expenses!$B$5:$B$204,A67,Expenses!$C$5:$C$204,C67))</f>
        <v/>
      </c>
      <c r="F67" s="33">
        <f>IF(D67="","",D67-N(E67))</f>
        <v/>
      </c>
      <c r="G67" s="35">
        <f>IF(OR(D67="",D67=0),"",N(E67)/D67)</f>
        <v/>
      </c>
      <c r="H67" s="35">
        <f>IF(A67="","",IFERROR(INDEX('Award terms'!$G$6:$G$30,MATCH(A67,'Award terms'!$A$6:$A$30,0)),""))</f>
        <v/>
      </c>
      <c r="I67" s="36">
        <f>IF(OR(G67="",H67=""),"",IF(G67&gt;1,"Over budget",IF(G67-H67&gt;0.1,"Ahead",IF(H67-G67&gt;0.25,"Behind","On track"))))</f>
        <v/>
      </c>
      <c r="J67" s="6" t="n"/>
    </row>
    <row r="68">
      <c r="A68" s="29" t="n"/>
      <c r="B68" s="29" t="n"/>
      <c r="C68" s="29" t="n"/>
      <c r="D68" s="32" t="n"/>
      <c r="E68" s="33">
        <f>IF(OR(A68="",C68=""),"",SUMIFS(Expenses!$F$5:$F$204,Expenses!$B$5:$B$204,A68,Expenses!$C$5:$C$204,C68))</f>
        <v/>
      </c>
      <c r="F68" s="33">
        <f>IF(D68="","",D68-N(E68))</f>
        <v/>
      </c>
      <c r="G68" s="35">
        <f>IF(OR(D68="",D68=0),"",N(E68)/D68)</f>
        <v/>
      </c>
      <c r="H68" s="35">
        <f>IF(A68="","",IFERROR(INDEX('Award terms'!$G$6:$G$30,MATCH(A68,'Award terms'!$A$6:$A$30,0)),""))</f>
        <v/>
      </c>
      <c r="I68" s="36">
        <f>IF(OR(G68="",H68=""),"",IF(G68&gt;1,"Over budget",IF(G68-H68&gt;0.1,"Ahead",IF(H68-G68&gt;0.25,"Behind","On track"))))</f>
        <v/>
      </c>
      <c r="J68" s="6" t="n"/>
    </row>
    <row r="69">
      <c r="A69" s="29" t="n"/>
      <c r="B69" s="29" t="n"/>
      <c r="C69" s="29" t="n"/>
      <c r="D69" s="32" t="n"/>
      <c r="E69" s="33">
        <f>IF(OR(A69="",C69=""),"",SUMIFS(Expenses!$F$5:$F$204,Expenses!$B$5:$B$204,A69,Expenses!$C$5:$C$204,C69))</f>
        <v/>
      </c>
      <c r="F69" s="33">
        <f>IF(D69="","",D69-N(E69))</f>
        <v/>
      </c>
      <c r="G69" s="35">
        <f>IF(OR(D69="",D69=0),"",N(E69)/D69)</f>
        <v/>
      </c>
      <c r="H69" s="35">
        <f>IF(A69="","",IFERROR(INDEX('Award terms'!$G$6:$G$30,MATCH(A69,'Award terms'!$A$6:$A$30,0)),""))</f>
        <v/>
      </c>
      <c r="I69" s="36">
        <f>IF(OR(G69="",H69=""),"",IF(G69&gt;1,"Over budget",IF(G69-H69&gt;0.1,"Ahead",IF(H69-G69&gt;0.25,"Behind","On track"))))</f>
        <v/>
      </c>
      <c r="J69" s="6" t="n"/>
    </row>
    <row r="70">
      <c r="A70" s="29" t="n"/>
      <c r="B70" s="29" t="n"/>
      <c r="C70" s="29" t="n"/>
      <c r="D70" s="32" t="n"/>
      <c r="E70" s="33">
        <f>IF(OR(A70="",C70=""),"",SUMIFS(Expenses!$F$5:$F$204,Expenses!$B$5:$B$204,A70,Expenses!$C$5:$C$204,C70))</f>
        <v/>
      </c>
      <c r="F70" s="33">
        <f>IF(D70="","",D70-N(E70))</f>
        <v/>
      </c>
      <c r="G70" s="35">
        <f>IF(OR(D70="",D70=0),"",N(E70)/D70)</f>
        <v/>
      </c>
      <c r="H70" s="35">
        <f>IF(A70="","",IFERROR(INDEX('Award terms'!$G$6:$G$30,MATCH(A70,'Award terms'!$A$6:$A$30,0)),""))</f>
        <v/>
      </c>
      <c r="I70" s="36">
        <f>IF(OR(G70="",H70=""),"",IF(G70&gt;1,"Over budget",IF(G70-H70&gt;0.1,"Ahead",IF(H70-G70&gt;0.25,"Behind","On track"))))</f>
        <v/>
      </c>
      <c r="J70" s="6" t="n"/>
    </row>
    <row r="71">
      <c r="A71" s="29" t="n"/>
      <c r="B71" s="29" t="n"/>
      <c r="C71" s="29" t="n"/>
      <c r="D71" s="32" t="n"/>
      <c r="E71" s="33">
        <f>IF(OR(A71="",C71=""),"",SUMIFS(Expenses!$F$5:$F$204,Expenses!$B$5:$B$204,A71,Expenses!$C$5:$C$204,C71))</f>
        <v/>
      </c>
      <c r="F71" s="33">
        <f>IF(D71="","",D71-N(E71))</f>
        <v/>
      </c>
      <c r="G71" s="35">
        <f>IF(OR(D71="",D71=0),"",N(E71)/D71)</f>
        <v/>
      </c>
      <c r="H71" s="35">
        <f>IF(A71="","",IFERROR(INDEX('Award terms'!$G$6:$G$30,MATCH(A71,'Award terms'!$A$6:$A$30,0)),""))</f>
        <v/>
      </c>
      <c r="I71" s="36">
        <f>IF(OR(G71="",H71=""),"",IF(G71&gt;1,"Over budget",IF(G71-H71&gt;0.1,"Ahead",IF(H71-G71&gt;0.25,"Behind","On track"))))</f>
        <v/>
      </c>
      <c r="J71" s="6" t="n"/>
    </row>
    <row r="72">
      <c r="A72" s="29" t="n"/>
      <c r="B72" s="29" t="n"/>
      <c r="C72" s="29" t="n"/>
      <c r="D72" s="32" t="n"/>
      <c r="E72" s="33">
        <f>IF(OR(A72="",C72=""),"",SUMIFS(Expenses!$F$5:$F$204,Expenses!$B$5:$B$204,A72,Expenses!$C$5:$C$204,C72))</f>
        <v/>
      </c>
      <c r="F72" s="33">
        <f>IF(D72="","",D72-N(E72))</f>
        <v/>
      </c>
      <c r="G72" s="35">
        <f>IF(OR(D72="",D72=0),"",N(E72)/D72)</f>
        <v/>
      </c>
      <c r="H72" s="35">
        <f>IF(A72="","",IFERROR(INDEX('Award terms'!$G$6:$G$30,MATCH(A72,'Award terms'!$A$6:$A$30,0)),""))</f>
        <v/>
      </c>
      <c r="I72" s="36">
        <f>IF(OR(G72="",H72=""),"",IF(G72&gt;1,"Over budget",IF(G72-H72&gt;0.1,"Ahead",IF(H72-G72&gt;0.25,"Behind","On track"))))</f>
        <v/>
      </c>
      <c r="J72" s="6" t="n"/>
    </row>
    <row r="73">
      <c r="A73" s="29" t="n"/>
      <c r="B73" s="29" t="n"/>
      <c r="C73" s="29" t="n"/>
      <c r="D73" s="32" t="n"/>
      <c r="E73" s="33">
        <f>IF(OR(A73="",C73=""),"",SUMIFS(Expenses!$F$5:$F$204,Expenses!$B$5:$B$204,A73,Expenses!$C$5:$C$204,C73))</f>
        <v/>
      </c>
      <c r="F73" s="33">
        <f>IF(D73="","",D73-N(E73))</f>
        <v/>
      </c>
      <c r="G73" s="35">
        <f>IF(OR(D73="",D73=0),"",N(E73)/D73)</f>
        <v/>
      </c>
      <c r="H73" s="35">
        <f>IF(A73="","",IFERROR(INDEX('Award terms'!$G$6:$G$30,MATCH(A73,'Award terms'!$A$6:$A$30,0)),""))</f>
        <v/>
      </c>
      <c r="I73" s="36">
        <f>IF(OR(G73="",H73=""),"",IF(G73&gt;1,"Over budget",IF(G73-H73&gt;0.1,"Ahead",IF(H73-G73&gt;0.25,"Behind","On track"))))</f>
        <v/>
      </c>
      <c r="J73" s="6" t="n"/>
    </row>
    <row r="74">
      <c r="A74" s="29" t="n"/>
      <c r="B74" s="29" t="n"/>
      <c r="C74" s="29" t="n"/>
      <c r="D74" s="32" t="n"/>
      <c r="E74" s="33">
        <f>IF(OR(A74="",C74=""),"",SUMIFS(Expenses!$F$5:$F$204,Expenses!$B$5:$B$204,A74,Expenses!$C$5:$C$204,C74))</f>
        <v/>
      </c>
      <c r="F74" s="33">
        <f>IF(D74="","",D74-N(E74))</f>
        <v/>
      </c>
      <c r="G74" s="35">
        <f>IF(OR(D74="",D74=0),"",N(E74)/D74)</f>
        <v/>
      </c>
      <c r="H74" s="35">
        <f>IF(A74="","",IFERROR(INDEX('Award terms'!$G$6:$G$30,MATCH(A74,'Award terms'!$A$6:$A$30,0)),""))</f>
        <v/>
      </c>
      <c r="I74" s="36">
        <f>IF(OR(G74="",H74=""),"",IF(G74&gt;1,"Over budget",IF(G74-H74&gt;0.1,"Ahead",IF(H74-G74&gt;0.25,"Behind","On track"))))</f>
        <v/>
      </c>
      <c r="J74" s="6" t="n"/>
    </row>
    <row r="75">
      <c r="A75" s="29" t="n"/>
      <c r="B75" s="29" t="n"/>
      <c r="C75" s="29" t="n"/>
      <c r="D75" s="32" t="n"/>
      <c r="E75" s="33">
        <f>IF(OR(A75="",C75=""),"",SUMIFS(Expenses!$F$5:$F$204,Expenses!$B$5:$B$204,A75,Expenses!$C$5:$C$204,C75))</f>
        <v/>
      </c>
      <c r="F75" s="33">
        <f>IF(D75="","",D75-N(E75))</f>
        <v/>
      </c>
      <c r="G75" s="35">
        <f>IF(OR(D75="",D75=0),"",N(E75)/D75)</f>
        <v/>
      </c>
      <c r="H75" s="35">
        <f>IF(A75="","",IFERROR(INDEX('Award terms'!$G$6:$G$30,MATCH(A75,'Award terms'!$A$6:$A$30,0)),""))</f>
        <v/>
      </c>
      <c r="I75" s="36">
        <f>IF(OR(G75="",H75=""),"",IF(G75&gt;1,"Over budget",IF(G75-H75&gt;0.1,"Ahead",IF(H75-G75&gt;0.25,"Behind","On track"))))</f>
        <v/>
      </c>
      <c r="J75" s="6" t="n"/>
    </row>
    <row r="76">
      <c r="A76" s="29" t="n"/>
      <c r="B76" s="29" t="n"/>
      <c r="C76" s="29" t="n"/>
      <c r="D76" s="32" t="n"/>
      <c r="E76" s="33">
        <f>IF(OR(A76="",C76=""),"",SUMIFS(Expenses!$F$5:$F$204,Expenses!$B$5:$B$204,A76,Expenses!$C$5:$C$204,C76))</f>
        <v/>
      </c>
      <c r="F76" s="33">
        <f>IF(D76="","",D76-N(E76))</f>
        <v/>
      </c>
      <c r="G76" s="35">
        <f>IF(OR(D76="",D76=0),"",N(E76)/D76)</f>
        <v/>
      </c>
      <c r="H76" s="35">
        <f>IF(A76="","",IFERROR(INDEX('Award terms'!$G$6:$G$30,MATCH(A76,'Award terms'!$A$6:$A$30,0)),""))</f>
        <v/>
      </c>
      <c r="I76" s="36">
        <f>IF(OR(G76="",H76=""),"",IF(G76&gt;1,"Over budget",IF(G76-H76&gt;0.1,"Ahead",IF(H76-G76&gt;0.25,"Behind","On track"))))</f>
        <v/>
      </c>
      <c r="J76" s="6" t="n"/>
    </row>
    <row r="77">
      <c r="A77" s="29" t="n"/>
      <c r="B77" s="29" t="n"/>
      <c r="C77" s="29" t="n"/>
      <c r="D77" s="32" t="n"/>
      <c r="E77" s="33">
        <f>IF(OR(A77="",C77=""),"",SUMIFS(Expenses!$F$5:$F$204,Expenses!$B$5:$B$204,A77,Expenses!$C$5:$C$204,C77))</f>
        <v/>
      </c>
      <c r="F77" s="33">
        <f>IF(D77="","",D77-N(E77))</f>
        <v/>
      </c>
      <c r="G77" s="35">
        <f>IF(OR(D77="",D77=0),"",N(E77)/D77)</f>
        <v/>
      </c>
      <c r="H77" s="35">
        <f>IF(A77="","",IFERROR(INDEX('Award terms'!$G$6:$G$30,MATCH(A77,'Award terms'!$A$6:$A$30,0)),""))</f>
        <v/>
      </c>
      <c r="I77" s="36">
        <f>IF(OR(G77="",H77=""),"",IF(G77&gt;1,"Over budget",IF(G77-H77&gt;0.1,"Ahead",IF(H77-G77&gt;0.25,"Behind","On track"))))</f>
        <v/>
      </c>
      <c r="J77" s="6" t="n"/>
    </row>
    <row r="78">
      <c r="A78" s="29" t="n"/>
      <c r="B78" s="29" t="n"/>
      <c r="C78" s="29" t="n"/>
      <c r="D78" s="32" t="n"/>
      <c r="E78" s="33">
        <f>IF(OR(A78="",C78=""),"",SUMIFS(Expenses!$F$5:$F$204,Expenses!$B$5:$B$204,A78,Expenses!$C$5:$C$204,C78))</f>
        <v/>
      </c>
      <c r="F78" s="33">
        <f>IF(D78="","",D78-N(E78))</f>
        <v/>
      </c>
      <c r="G78" s="35">
        <f>IF(OR(D78="",D78=0),"",N(E78)/D78)</f>
        <v/>
      </c>
      <c r="H78" s="35">
        <f>IF(A78="","",IFERROR(INDEX('Award terms'!$G$6:$G$30,MATCH(A78,'Award terms'!$A$6:$A$30,0)),""))</f>
        <v/>
      </c>
      <c r="I78" s="36">
        <f>IF(OR(G78="",H78=""),"",IF(G78&gt;1,"Over budget",IF(G78-H78&gt;0.1,"Ahead",IF(H78-G78&gt;0.25,"Behind","On track"))))</f>
        <v/>
      </c>
      <c r="J78" s="6" t="n"/>
    </row>
    <row r="79">
      <c r="A79" s="29" t="n"/>
      <c r="B79" s="29" t="n"/>
      <c r="C79" s="29" t="n"/>
      <c r="D79" s="32" t="n"/>
      <c r="E79" s="33">
        <f>IF(OR(A79="",C79=""),"",SUMIFS(Expenses!$F$5:$F$204,Expenses!$B$5:$B$204,A79,Expenses!$C$5:$C$204,C79))</f>
        <v/>
      </c>
      <c r="F79" s="33">
        <f>IF(D79="","",D79-N(E79))</f>
        <v/>
      </c>
      <c r="G79" s="35">
        <f>IF(OR(D79="",D79=0),"",N(E79)/D79)</f>
        <v/>
      </c>
      <c r="H79" s="35">
        <f>IF(A79="","",IFERROR(INDEX('Award terms'!$G$6:$G$30,MATCH(A79,'Award terms'!$A$6:$A$30,0)),""))</f>
        <v/>
      </c>
      <c r="I79" s="36">
        <f>IF(OR(G79="",H79=""),"",IF(G79&gt;1,"Over budget",IF(G79-H79&gt;0.1,"Ahead",IF(H79-G79&gt;0.25,"Behind","On track"))))</f>
        <v/>
      </c>
      <c r="J79" s="6" t="n"/>
    </row>
    <row r="80">
      <c r="A80" s="29" t="n"/>
      <c r="B80" s="29" t="n"/>
      <c r="C80" s="29" t="n"/>
      <c r="D80" s="32" t="n"/>
      <c r="E80" s="33">
        <f>IF(OR(A80="",C80=""),"",SUMIFS(Expenses!$F$5:$F$204,Expenses!$B$5:$B$204,A80,Expenses!$C$5:$C$204,C80))</f>
        <v/>
      </c>
      <c r="F80" s="33">
        <f>IF(D80="","",D80-N(E80))</f>
        <v/>
      </c>
      <c r="G80" s="35">
        <f>IF(OR(D80="",D80=0),"",N(E80)/D80)</f>
        <v/>
      </c>
      <c r="H80" s="35">
        <f>IF(A80="","",IFERROR(INDEX('Award terms'!$G$6:$G$30,MATCH(A80,'Award terms'!$A$6:$A$30,0)),""))</f>
        <v/>
      </c>
      <c r="I80" s="36">
        <f>IF(OR(G80="",H80=""),"",IF(G80&gt;1,"Over budget",IF(G80-H80&gt;0.1,"Ahead",IF(H80-G80&gt;0.25,"Behind","On track"))))</f>
        <v/>
      </c>
      <c r="J80" s="6" t="n"/>
    </row>
    <row r="81">
      <c r="A81" s="29" t="n"/>
      <c r="B81" s="29" t="n"/>
      <c r="C81" s="29" t="n"/>
      <c r="D81" s="32" t="n"/>
      <c r="E81" s="33">
        <f>IF(OR(A81="",C81=""),"",SUMIFS(Expenses!$F$5:$F$204,Expenses!$B$5:$B$204,A81,Expenses!$C$5:$C$204,C81))</f>
        <v/>
      </c>
      <c r="F81" s="33">
        <f>IF(D81="","",D81-N(E81))</f>
        <v/>
      </c>
      <c r="G81" s="35">
        <f>IF(OR(D81="",D81=0),"",N(E81)/D81)</f>
        <v/>
      </c>
      <c r="H81" s="35">
        <f>IF(A81="","",IFERROR(INDEX('Award terms'!$G$6:$G$30,MATCH(A81,'Award terms'!$A$6:$A$30,0)),""))</f>
        <v/>
      </c>
      <c r="I81" s="36">
        <f>IF(OR(G81="",H81=""),"",IF(G81&gt;1,"Over budget",IF(G81-H81&gt;0.1,"Ahead",IF(H81-G81&gt;0.25,"Behind","On track"))))</f>
        <v/>
      </c>
      <c r="J81" s="6" t="n"/>
    </row>
    <row r="82">
      <c r="A82" s="29" t="n"/>
      <c r="B82" s="29" t="n"/>
      <c r="C82" s="29" t="n"/>
      <c r="D82" s="32" t="n"/>
      <c r="E82" s="33">
        <f>IF(OR(A82="",C82=""),"",SUMIFS(Expenses!$F$5:$F$204,Expenses!$B$5:$B$204,A82,Expenses!$C$5:$C$204,C82))</f>
        <v/>
      </c>
      <c r="F82" s="33">
        <f>IF(D82="","",D82-N(E82))</f>
        <v/>
      </c>
      <c r="G82" s="35">
        <f>IF(OR(D82="",D82=0),"",N(E82)/D82)</f>
        <v/>
      </c>
      <c r="H82" s="35">
        <f>IF(A82="","",IFERROR(INDEX('Award terms'!$G$6:$G$30,MATCH(A82,'Award terms'!$A$6:$A$30,0)),""))</f>
        <v/>
      </c>
      <c r="I82" s="36">
        <f>IF(OR(G82="",H82=""),"",IF(G82&gt;1,"Over budget",IF(G82-H82&gt;0.1,"Ahead",IF(H82-G82&gt;0.25,"Behind","On track"))))</f>
        <v/>
      </c>
      <c r="J82" s="6" t="n"/>
    </row>
    <row r="83">
      <c r="A83" s="29" t="n"/>
      <c r="B83" s="29" t="n"/>
      <c r="C83" s="29" t="n"/>
      <c r="D83" s="32" t="n"/>
      <c r="E83" s="33">
        <f>IF(OR(A83="",C83=""),"",SUMIFS(Expenses!$F$5:$F$204,Expenses!$B$5:$B$204,A83,Expenses!$C$5:$C$204,C83))</f>
        <v/>
      </c>
      <c r="F83" s="33">
        <f>IF(D83="","",D83-N(E83))</f>
        <v/>
      </c>
      <c r="G83" s="35">
        <f>IF(OR(D83="",D83=0),"",N(E83)/D83)</f>
        <v/>
      </c>
      <c r="H83" s="35">
        <f>IF(A83="","",IFERROR(INDEX('Award terms'!$G$6:$G$30,MATCH(A83,'Award terms'!$A$6:$A$30,0)),""))</f>
        <v/>
      </c>
      <c r="I83" s="36">
        <f>IF(OR(G83="",H83=""),"",IF(G83&gt;1,"Over budget",IF(G83-H83&gt;0.1,"Ahead",IF(H83-G83&gt;0.25,"Behind","On track"))))</f>
        <v/>
      </c>
      <c r="J83" s="6" t="n"/>
    </row>
    <row r="84">
      <c r="A84" s="29" t="n"/>
      <c r="B84" s="29" t="n"/>
      <c r="C84" s="29" t="n"/>
      <c r="D84" s="32" t="n"/>
      <c r="E84" s="33">
        <f>IF(OR(A84="",C84=""),"",SUMIFS(Expenses!$F$5:$F$204,Expenses!$B$5:$B$204,A84,Expenses!$C$5:$C$204,C84))</f>
        <v/>
      </c>
      <c r="F84" s="33">
        <f>IF(D84="","",D84-N(E84))</f>
        <v/>
      </c>
      <c r="G84" s="35">
        <f>IF(OR(D84="",D84=0),"",N(E84)/D84)</f>
        <v/>
      </c>
      <c r="H84" s="35">
        <f>IF(A84="","",IFERROR(INDEX('Award terms'!$G$6:$G$30,MATCH(A84,'Award terms'!$A$6:$A$30,0)),""))</f>
        <v/>
      </c>
      <c r="I84" s="36">
        <f>IF(OR(G84="",H84=""),"",IF(G84&gt;1,"Over budget",IF(G84-H84&gt;0.1,"Ahead",IF(H84-G84&gt;0.25,"Behind","On track"))))</f>
        <v/>
      </c>
      <c r="J84" s="6" t="n"/>
    </row>
    <row r="85">
      <c r="A85" s="29" t="n"/>
      <c r="B85" s="29" t="n"/>
      <c r="C85" s="29" t="n"/>
      <c r="D85" s="32" t="n"/>
      <c r="E85" s="33">
        <f>IF(OR(A85="",C85=""),"",SUMIFS(Expenses!$F$5:$F$204,Expenses!$B$5:$B$204,A85,Expenses!$C$5:$C$204,C85))</f>
        <v/>
      </c>
      <c r="F85" s="33">
        <f>IF(D85="","",D85-N(E85))</f>
        <v/>
      </c>
      <c r="G85" s="35">
        <f>IF(OR(D85="",D85=0),"",N(E85)/D85)</f>
        <v/>
      </c>
      <c r="H85" s="35">
        <f>IF(A85="","",IFERROR(INDEX('Award terms'!$G$6:$G$30,MATCH(A85,'Award terms'!$A$6:$A$30,0)),""))</f>
        <v/>
      </c>
      <c r="I85" s="36">
        <f>IF(OR(G85="",H85=""),"",IF(G85&gt;1,"Over budget",IF(G85-H85&gt;0.1,"Ahead",IF(H85-G85&gt;0.25,"Behind","On track"))))</f>
        <v/>
      </c>
      <c r="J85" s="6" t="n"/>
    </row>
    <row r="86">
      <c r="A86" s="29" t="n"/>
      <c r="B86" s="29" t="n"/>
      <c r="C86" s="29" t="n"/>
      <c r="D86" s="32" t="n"/>
      <c r="E86" s="33">
        <f>IF(OR(A86="",C86=""),"",SUMIFS(Expenses!$F$5:$F$204,Expenses!$B$5:$B$204,A86,Expenses!$C$5:$C$204,C86))</f>
        <v/>
      </c>
      <c r="F86" s="33">
        <f>IF(D86="","",D86-N(E86))</f>
        <v/>
      </c>
      <c r="G86" s="35">
        <f>IF(OR(D86="",D86=0),"",N(E86)/D86)</f>
        <v/>
      </c>
      <c r="H86" s="35">
        <f>IF(A86="","",IFERROR(INDEX('Award terms'!$G$6:$G$30,MATCH(A86,'Award terms'!$A$6:$A$30,0)),""))</f>
        <v/>
      </c>
      <c r="I86" s="36">
        <f>IF(OR(G86="",H86=""),"",IF(G86&gt;1,"Over budget",IF(G86-H86&gt;0.1,"Ahead",IF(H86-G86&gt;0.25,"Behind","On track"))))</f>
        <v/>
      </c>
      <c r="J86" s="6" t="n"/>
    </row>
    <row r="87">
      <c r="A87" s="29" t="n"/>
      <c r="B87" s="29" t="n"/>
      <c r="C87" s="29" t="n"/>
      <c r="D87" s="32" t="n"/>
      <c r="E87" s="33">
        <f>IF(OR(A87="",C87=""),"",SUMIFS(Expenses!$F$5:$F$204,Expenses!$B$5:$B$204,A87,Expenses!$C$5:$C$204,C87))</f>
        <v/>
      </c>
      <c r="F87" s="33">
        <f>IF(D87="","",D87-N(E87))</f>
        <v/>
      </c>
      <c r="G87" s="35">
        <f>IF(OR(D87="",D87=0),"",N(E87)/D87)</f>
        <v/>
      </c>
      <c r="H87" s="35">
        <f>IF(A87="","",IFERROR(INDEX('Award terms'!$G$6:$G$30,MATCH(A87,'Award terms'!$A$6:$A$30,0)),""))</f>
        <v/>
      </c>
      <c r="I87" s="36">
        <f>IF(OR(G87="",H87=""),"",IF(G87&gt;1,"Over budget",IF(G87-H87&gt;0.1,"Ahead",IF(H87-G87&gt;0.25,"Behind","On track"))))</f>
        <v/>
      </c>
      <c r="J87" s="6" t="n"/>
    </row>
    <row r="88">
      <c r="A88" s="29" t="n"/>
      <c r="B88" s="29" t="n"/>
      <c r="C88" s="29" t="n"/>
      <c r="D88" s="32" t="n"/>
      <c r="E88" s="33">
        <f>IF(OR(A88="",C88=""),"",SUMIFS(Expenses!$F$5:$F$204,Expenses!$B$5:$B$204,A88,Expenses!$C$5:$C$204,C88))</f>
        <v/>
      </c>
      <c r="F88" s="33">
        <f>IF(D88="","",D88-N(E88))</f>
        <v/>
      </c>
      <c r="G88" s="35">
        <f>IF(OR(D88="",D88=0),"",N(E88)/D88)</f>
        <v/>
      </c>
      <c r="H88" s="35">
        <f>IF(A88="","",IFERROR(INDEX('Award terms'!$G$6:$G$30,MATCH(A88,'Award terms'!$A$6:$A$30,0)),""))</f>
        <v/>
      </c>
      <c r="I88" s="36">
        <f>IF(OR(G88="",H88=""),"",IF(G88&gt;1,"Over budget",IF(G88-H88&gt;0.1,"Ahead",IF(H88-G88&gt;0.25,"Behind","On track"))))</f>
        <v/>
      </c>
      <c r="J88" s="6" t="n"/>
    </row>
    <row r="89">
      <c r="A89" s="29" t="n"/>
      <c r="B89" s="29" t="n"/>
      <c r="C89" s="29" t="n"/>
      <c r="D89" s="32" t="n"/>
      <c r="E89" s="33">
        <f>IF(OR(A89="",C89=""),"",SUMIFS(Expenses!$F$5:$F$204,Expenses!$B$5:$B$204,A89,Expenses!$C$5:$C$204,C89))</f>
        <v/>
      </c>
      <c r="F89" s="33">
        <f>IF(D89="","",D89-N(E89))</f>
        <v/>
      </c>
      <c r="G89" s="35">
        <f>IF(OR(D89="",D89=0),"",N(E89)/D89)</f>
        <v/>
      </c>
      <c r="H89" s="35">
        <f>IF(A89="","",IFERROR(INDEX('Award terms'!$G$6:$G$30,MATCH(A89,'Award terms'!$A$6:$A$30,0)),""))</f>
        <v/>
      </c>
      <c r="I89" s="36">
        <f>IF(OR(G89="",H89=""),"",IF(G89&gt;1,"Over budget",IF(G89-H89&gt;0.1,"Ahead",IF(H89-G89&gt;0.25,"Behind","On track"))))</f>
        <v/>
      </c>
      <c r="J89" s="6" t="n"/>
    </row>
    <row r="90">
      <c r="A90" s="29" t="n"/>
      <c r="B90" s="29" t="n"/>
      <c r="C90" s="29" t="n"/>
      <c r="D90" s="32" t="n"/>
      <c r="E90" s="33">
        <f>IF(OR(A90="",C90=""),"",SUMIFS(Expenses!$F$5:$F$204,Expenses!$B$5:$B$204,A90,Expenses!$C$5:$C$204,C90))</f>
        <v/>
      </c>
      <c r="F90" s="33">
        <f>IF(D90="","",D90-N(E90))</f>
        <v/>
      </c>
      <c r="G90" s="35">
        <f>IF(OR(D90="",D90=0),"",N(E90)/D90)</f>
        <v/>
      </c>
      <c r="H90" s="35">
        <f>IF(A90="","",IFERROR(INDEX('Award terms'!$G$6:$G$30,MATCH(A90,'Award terms'!$A$6:$A$30,0)),""))</f>
        <v/>
      </c>
      <c r="I90" s="36">
        <f>IF(OR(G90="",H90=""),"",IF(G90&gt;1,"Over budget",IF(G90-H90&gt;0.1,"Ahead",IF(H90-G90&gt;0.25,"Behind","On track"))))</f>
        <v/>
      </c>
      <c r="J90" s="6" t="n"/>
    </row>
    <row r="91">
      <c r="A91" s="29" t="n"/>
      <c r="B91" s="29" t="n"/>
      <c r="C91" s="29" t="n"/>
      <c r="D91" s="32" t="n"/>
      <c r="E91" s="33">
        <f>IF(OR(A91="",C91=""),"",SUMIFS(Expenses!$F$5:$F$204,Expenses!$B$5:$B$204,A91,Expenses!$C$5:$C$204,C91))</f>
        <v/>
      </c>
      <c r="F91" s="33">
        <f>IF(D91="","",D91-N(E91))</f>
        <v/>
      </c>
      <c r="G91" s="35">
        <f>IF(OR(D91="",D91=0),"",N(E91)/D91)</f>
        <v/>
      </c>
      <c r="H91" s="35">
        <f>IF(A91="","",IFERROR(INDEX('Award terms'!$G$6:$G$30,MATCH(A91,'Award terms'!$A$6:$A$30,0)),""))</f>
        <v/>
      </c>
      <c r="I91" s="36">
        <f>IF(OR(G91="",H91=""),"",IF(G91&gt;1,"Over budget",IF(G91-H91&gt;0.1,"Ahead",IF(H91-G91&gt;0.25,"Behind","On track"))))</f>
        <v/>
      </c>
      <c r="J91" s="6" t="n"/>
    </row>
    <row r="92">
      <c r="A92" s="29" t="n"/>
      <c r="B92" s="29" t="n"/>
      <c r="C92" s="29" t="n"/>
      <c r="D92" s="32" t="n"/>
      <c r="E92" s="33">
        <f>IF(OR(A92="",C92=""),"",SUMIFS(Expenses!$F$5:$F$204,Expenses!$B$5:$B$204,A92,Expenses!$C$5:$C$204,C92))</f>
        <v/>
      </c>
      <c r="F92" s="33">
        <f>IF(D92="","",D92-N(E92))</f>
        <v/>
      </c>
      <c r="G92" s="35">
        <f>IF(OR(D92="",D92=0),"",N(E92)/D92)</f>
        <v/>
      </c>
      <c r="H92" s="35">
        <f>IF(A92="","",IFERROR(INDEX('Award terms'!$G$6:$G$30,MATCH(A92,'Award terms'!$A$6:$A$30,0)),""))</f>
        <v/>
      </c>
      <c r="I92" s="36">
        <f>IF(OR(G92="",H92=""),"",IF(G92&gt;1,"Over budget",IF(G92-H92&gt;0.1,"Ahead",IF(H92-G92&gt;0.25,"Behind","On track"))))</f>
        <v/>
      </c>
      <c r="J92" s="6" t="n"/>
    </row>
    <row r="93">
      <c r="A93" s="29" t="n"/>
      <c r="B93" s="29" t="n"/>
      <c r="C93" s="29" t="n"/>
      <c r="D93" s="32" t="n"/>
      <c r="E93" s="33">
        <f>IF(OR(A93="",C93=""),"",SUMIFS(Expenses!$F$5:$F$204,Expenses!$B$5:$B$204,A93,Expenses!$C$5:$C$204,C93))</f>
        <v/>
      </c>
      <c r="F93" s="33">
        <f>IF(D93="","",D93-N(E93))</f>
        <v/>
      </c>
      <c r="G93" s="35">
        <f>IF(OR(D93="",D93=0),"",N(E93)/D93)</f>
        <v/>
      </c>
      <c r="H93" s="35">
        <f>IF(A93="","",IFERROR(INDEX('Award terms'!$G$6:$G$30,MATCH(A93,'Award terms'!$A$6:$A$30,0)),""))</f>
        <v/>
      </c>
      <c r="I93" s="36">
        <f>IF(OR(G93="",H93=""),"",IF(G93&gt;1,"Over budget",IF(G93-H93&gt;0.1,"Ahead",IF(H93-G93&gt;0.25,"Behind","On track"))))</f>
        <v/>
      </c>
      <c r="J93" s="6" t="n"/>
    </row>
    <row r="94">
      <c r="A94" s="29" t="n"/>
      <c r="B94" s="29" t="n"/>
      <c r="C94" s="29" t="n"/>
      <c r="D94" s="32" t="n"/>
      <c r="E94" s="33">
        <f>IF(OR(A94="",C94=""),"",SUMIFS(Expenses!$F$5:$F$204,Expenses!$B$5:$B$204,A94,Expenses!$C$5:$C$204,C94))</f>
        <v/>
      </c>
      <c r="F94" s="33">
        <f>IF(D94="","",D94-N(E94))</f>
        <v/>
      </c>
      <c r="G94" s="35">
        <f>IF(OR(D94="",D94=0),"",N(E94)/D94)</f>
        <v/>
      </c>
      <c r="H94" s="35">
        <f>IF(A94="","",IFERROR(INDEX('Award terms'!$G$6:$G$30,MATCH(A94,'Award terms'!$A$6:$A$30,0)),""))</f>
        <v/>
      </c>
      <c r="I94" s="36">
        <f>IF(OR(G94="",H94=""),"",IF(G94&gt;1,"Over budget",IF(G94-H94&gt;0.1,"Ahead",IF(H94-G94&gt;0.25,"Behind","On track"))))</f>
        <v/>
      </c>
      <c r="J94" s="6" t="n"/>
    </row>
    <row r="95">
      <c r="A95" s="29" t="n"/>
      <c r="B95" s="29" t="n"/>
      <c r="C95" s="29" t="n"/>
      <c r="D95" s="32" t="n"/>
      <c r="E95" s="33">
        <f>IF(OR(A95="",C95=""),"",SUMIFS(Expenses!$F$5:$F$204,Expenses!$B$5:$B$204,A95,Expenses!$C$5:$C$204,C95))</f>
        <v/>
      </c>
      <c r="F95" s="33">
        <f>IF(D95="","",D95-N(E95))</f>
        <v/>
      </c>
      <c r="G95" s="35">
        <f>IF(OR(D95="",D95=0),"",N(E95)/D95)</f>
        <v/>
      </c>
      <c r="H95" s="35">
        <f>IF(A95="","",IFERROR(INDEX('Award terms'!$G$6:$G$30,MATCH(A95,'Award terms'!$A$6:$A$30,0)),""))</f>
        <v/>
      </c>
      <c r="I95" s="36">
        <f>IF(OR(G95="",H95=""),"",IF(G95&gt;1,"Over budget",IF(G95-H95&gt;0.1,"Ahead",IF(H95-G95&gt;0.25,"Behind","On track"))))</f>
        <v/>
      </c>
      <c r="J95" s="6" t="n"/>
    </row>
    <row r="96">
      <c r="A96" s="29" t="n"/>
      <c r="B96" s="29" t="n"/>
      <c r="C96" s="29" t="n"/>
      <c r="D96" s="32" t="n"/>
      <c r="E96" s="33">
        <f>IF(OR(A96="",C96=""),"",SUMIFS(Expenses!$F$5:$F$204,Expenses!$B$5:$B$204,A96,Expenses!$C$5:$C$204,C96))</f>
        <v/>
      </c>
      <c r="F96" s="33">
        <f>IF(D96="","",D96-N(E96))</f>
        <v/>
      </c>
      <c r="G96" s="35">
        <f>IF(OR(D96="",D96=0),"",N(E96)/D96)</f>
        <v/>
      </c>
      <c r="H96" s="35">
        <f>IF(A96="","",IFERROR(INDEX('Award terms'!$G$6:$G$30,MATCH(A96,'Award terms'!$A$6:$A$30,0)),""))</f>
        <v/>
      </c>
      <c r="I96" s="36">
        <f>IF(OR(G96="",H96=""),"",IF(G96&gt;1,"Over budget",IF(G96-H96&gt;0.1,"Ahead",IF(H96-G96&gt;0.25,"Behind","On track"))))</f>
        <v/>
      </c>
      <c r="J96" s="6" t="n"/>
    </row>
    <row r="97">
      <c r="A97" s="29" t="n"/>
      <c r="B97" s="29" t="n"/>
      <c r="C97" s="29" t="n"/>
      <c r="D97" s="32" t="n"/>
      <c r="E97" s="33">
        <f>IF(OR(A97="",C97=""),"",SUMIFS(Expenses!$F$5:$F$204,Expenses!$B$5:$B$204,A97,Expenses!$C$5:$C$204,C97))</f>
        <v/>
      </c>
      <c r="F97" s="33">
        <f>IF(D97="","",D97-N(E97))</f>
        <v/>
      </c>
      <c r="G97" s="35">
        <f>IF(OR(D97="",D97=0),"",N(E97)/D97)</f>
        <v/>
      </c>
      <c r="H97" s="35">
        <f>IF(A97="","",IFERROR(INDEX('Award terms'!$G$6:$G$30,MATCH(A97,'Award terms'!$A$6:$A$30,0)),""))</f>
        <v/>
      </c>
      <c r="I97" s="36">
        <f>IF(OR(G97="",H97=""),"",IF(G97&gt;1,"Over budget",IF(G97-H97&gt;0.1,"Ahead",IF(H97-G97&gt;0.25,"Behind","On track"))))</f>
        <v/>
      </c>
      <c r="J97" s="6" t="n"/>
    </row>
    <row r="98">
      <c r="A98" s="29" t="n"/>
      <c r="B98" s="29" t="n"/>
      <c r="C98" s="29" t="n"/>
      <c r="D98" s="32" t="n"/>
      <c r="E98" s="33">
        <f>IF(OR(A98="",C98=""),"",SUMIFS(Expenses!$F$5:$F$204,Expenses!$B$5:$B$204,A98,Expenses!$C$5:$C$204,C98))</f>
        <v/>
      </c>
      <c r="F98" s="33">
        <f>IF(D98="","",D98-N(E98))</f>
        <v/>
      </c>
      <c r="G98" s="35">
        <f>IF(OR(D98="",D98=0),"",N(E98)/D98)</f>
        <v/>
      </c>
      <c r="H98" s="35">
        <f>IF(A98="","",IFERROR(INDEX('Award terms'!$G$6:$G$30,MATCH(A98,'Award terms'!$A$6:$A$30,0)),""))</f>
        <v/>
      </c>
      <c r="I98" s="36">
        <f>IF(OR(G98="",H98=""),"",IF(G98&gt;1,"Over budget",IF(G98-H98&gt;0.1,"Ahead",IF(H98-G98&gt;0.25,"Behind","On track"))))</f>
        <v/>
      </c>
      <c r="J98" s="6" t="n"/>
    </row>
    <row r="99">
      <c r="A99" s="29" t="n"/>
      <c r="B99" s="29" t="n"/>
      <c r="C99" s="29" t="n"/>
      <c r="D99" s="32" t="n"/>
      <c r="E99" s="33">
        <f>IF(OR(A99="",C99=""),"",SUMIFS(Expenses!$F$5:$F$204,Expenses!$B$5:$B$204,A99,Expenses!$C$5:$C$204,C99))</f>
        <v/>
      </c>
      <c r="F99" s="33">
        <f>IF(D99="","",D99-N(E99))</f>
        <v/>
      </c>
      <c r="G99" s="35">
        <f>IF(OR(D99="",D99=0),"",N(E99)/D99)</f>
        <v/>
      </c>
      <c r="H99" s="35">
        <f>IF(A99="","",IFERROR(INDEX('Award terms'!$G$6:$G$30,MATCH(A99,'Award terms'!$A$6:$A$30,0)),""))</f>
        <v/>
      </c>
      <c r="I99" s="36">
        <f>IF(OR(G99="",H99=""),"",IF(G99&gt;1,"Over budget",IF(G99-H99&gt;0.1,"Ahead",IF(H99-G99&gt;0.25,"Behind","On track"))))</f>
        <v/>
      </c>
      <c r="J99" s="6" t="n"/>
    </row>
    <row r="100">
      <c r="A100" s="29" t="n"/>
      <c r="B100" s="29" t="n"/>
      <c r="C100" s="29" t="n"/>
      <c r="D100" s="32" t="n"/>
      <c r="E100" s="33">
        <f>IF(OR(A100="",C100=""),"",SUMIFS(Expenses!$F$5:$F$204,Expenses!$B$5:$B$204,A100,Expenses!$C$5:$C$204,C100))</f>
        <v/>
      </c>
      <c r="F100" s="33">
        <f>IF(D100="","",D100-N(E100))</f>
        <v/>
      </c>
      <c r="G100" s="35">
        <f>IF(OR(D100="",D100=0),"",N(E100)/D100)</f>
        <v/>
      </c>
      <c r="H100" s="35">
        <f>IF(A100="","",IFERROR(INDEX('Award terms'!$G$6:$G$30,MATCH(A100,'Award terms'!$A$6:$A$30,0)),""))</f>
        <v/>
      </c>
      <c r="I100" s="36">
        <f>IF(OR(G100="",H100=""),"",IF(G100&gt;1,"Over budget",IF(G100-H100&gt;0.1,"Ahead",IF(H100-G100&gt;0.25,"Behind","On track"))))</f>
        <v/>
      </c>
      <c r="J100" s="6" t="n"/>
    </row>
    <row r="101">
      <c r="A101" s="29" t="n"/>
      <c r="B101" s="29" t="n"/>
      <c r="C101" s="29" t="n"/>
      <c r="D101" s="32" t="n"/>
      <c r="E101" s="33">
        <f>IF(OR(A101="",C101=""),"",SUMIFS(Expenses!$F$5:$F$204,Expenses!$B$5:$B$204,A101,Expenses!$C$5:$C$204,C101))</f>
        <v/>
      </c>
      <c r="F101" s="33">
        <f>IF(D101="","",D101-N(E101))</f>
        <v/>
      </c>
      <c r="G101" s="35">
        <f>IF(OR(D101="",D101=0),"",N(E101)/D101)</f>
        <v/>
      </c>
      <c r="H101" s="35">
        <f>IF(A101="","",IFERROR(INDEX('Award terms'!$G$6:$G$30,MATCH(A101,'Award terms'!$A$6:$A$30,0)),""))</f>
        <v/>
      </c>
      <c r="I101" s="36">
        <f>IF(OR(G101="",H101=""),"",IF(G101&gt;1,"Over budget",IF(G101-H101&gt;0.1,"Ahead",IF(H101-G101&gt;0.25,"Behind","On track"))))</f>
        <v/>
      </c>
      <c r="J101" s="6" t="n"/>
    </row>
    <row r="102">
      <c r="A102" s="29" t="n"/>
      <c r="B102" s="29" t="n"/>
      <c r="C102" s="29" t="n"/>
      <c r="D102" s="32" t="n"/>
      <c r="E102" s="33">
        <f>IF(OR(A102="",C102=""),"",SUMIFS(Expenses!$F$5:$F$204,Expenses!$B$5:$B$204,A102,Expenses!$C$5:$C$204,C102))</f>
        <v/>
      </c>
      <c r="F102" s="33">
        <f>IF(D102="","",D102-N(E102))</f>
        <v/>
      </c>
      <c r="G102" s="35">
        <f>IF(OR(D102="",D102=0),"",N(E102)/D102)</f>
        <v/>
      </c>
      <c r="H102" s="35">
        <f>IF(A102="","",IFERROR(INDEX('Award terms'!$G$6:$G$30,MATCH(A102,'Award terms'!$A$6:$A$30,0)),""))</f>
        <v/>
      </c>
      <c r="I102" s="36">
        <f>IF(OR(G102="",H102=""),"",IF(G102&gt;1,"Over budget",IF(G102-H102&gt;0.1,"Ahead",IF(H102-G102&gt;0.25,"Behind","On track"))))</f>
        <v/>
      </c>
      <c r="J102" s="6" t="n"/>
    </row>
    <row r="103">
      <c r="A103" s="29" t="n"/>
      <c r="B103" s="29" t="n"/>
      <c r="C103" s="29" t="n"/>
      <c r="D103" s="32" t="n"/>
      <c r="E103" s="33">
        <f>IF(OR(A103="",C103=""),"",SUMIFS(Expenses!$F$5:$F$204,Expenses!$B$5:$B$204,A103,Expenses!$C$5:$C$204,C103))</f>
        <v/>
      </c>
      <c r="F103" s="33">
        <f>IF(D103="","",D103-N(E103))</f>
        <v/>
      </c>
      <c r="G103" s="35">
        <f>IF(OR(D103="",D103=0),"",N(E103)/D103)</f>
        <v/>
      </c>
      <c r="H103" s="35">
        <f>IF(A103="","",IFERROR(INDEX('Award terms'!$G$6:$G$30,MATCH(A103,'Award terms'!$A$6:$A$30,0)),""))</f>
        <v/>
      </c>
      <c r="I103" s="36">
        <f>IF(OR(G103="",H103=""),"",IF(G103&gt;1,"Over budget",IF(G103-H103&gt;0.1,"Ahead",IF(H103-G103&gt;0.25,"Behind","On track"))))</f>
        <v/>
      </c>
      <c r="J103" s="6" t="n"/>
    </row>
    <row r="104">
      <c r="A104" s="29" t="n"/>
      <c r="B104" s="29" t="n"/>
      <c r="C104" s="29" t="n"/>
      <c r="D104" s="32" t="n"/>
      <c r="E104" s="33">
        <f>IF(OR(A104="",C104=""),"",SUMIFS(Expenses!$F$5:$F$204,Expenses!$B$5:$B$204,A104,Expenses!$C$5:$C$204,C104))</f>
        <v/>
      </c>
      <c r="F104" s="33">
        <f>IF(D104="","",D104-N(E104))</f>
        <v/>
      </c>
      <c r="G104" s="35">
        <f>IF(OR(D104="",D104=0),"",N(E104)/D104)</f>
        <v/>
      </c>
      <c r="H104" s="35">
        <f>IF(A104="","",IFERROR(INDEX('Award terms'!$G$6:$G$30,MATCH(A104,'Award terms'!$A$6:$A$30,0)),""))</f>
        <v/>
      </c>
      <c r="I104" s="36">
        <f>IF(OR(G104="",H104=""),"",IF(G104&gt;1,"Over budget",IF(G104-H104&gt;0.1,"Ahead",IF(H104-G104&gt;0.25,"Behind","On track"))))</f>
        <v/>
      </c>
      <c r="J104" s="6" t="n"/>
    </row>
    <row r="105">
      <c r="A105" s="29" t="n"/>
      <c r="B105" s="29" t="n"/>
      <c r="C105" s="29" t="n"/>
      <c r="D105" s="32" t="n"/>
      <c r="E105" s="33">
        <f>IF(OR(A105="",C105=""),"",SUMIFS(Expenses!$F$5:$F$204,Expenses!$B$5:$B$204,A105,Expenses!$C$5:$C$204,C105))</f>
        <v/>
      </c>
      <c r="F105" s="33">
        <f>IF(D105="","",D105-N(E105))</f>
        <v/>
      </c>
      <c r="G105" s="35">
        <f>IF(OR(D105="",D105=0),"",N(E105)/D105)</f>
        <v/>
      </c>
      <c r="H105" s="35">
        <f>IF(A105="","",IFERROR(INDEX('Award terms'!$G$6:$G$30,MATCH(A105,'Award terms'!$A$6:$A$30,0)),""))</f>
        <v/>
      </c>
      <c r="I105" s="36">
        <f>IF(OR(G105="",H105=""),"",IF(G105&gt;1,"Over budget",IF(G105-H105&gt;0.1,"Ahead",IF(H105-G105&gt;0.25,"Behind","On track"))))</f>
        <v/>
      </c>
      <c r="J105" s="6" t="n"/>
    </row>
    <row r="106">
      <c r="A106" s="29" t="n"/>
      <c r="B106" s="29" t="n"/>
      <c r="C106" s="29" t="n"/>
      <c r="D106" s="32" t="n"/>
      <c r="E106" s="33">
        <f>IF(OR(A106="",C106=""),"",SUMIFS(Expenses!$F$5:$F$204,Expenses!$B$5:$B$204,A106,Expenses!$C$5:$C$204,C106))</f>
        <v/>
      </c>
      <c r="F106" s="33">
        <f>IF(D106="","",D106-N(E106))</f>
        <v/>
      </c>
      <c r="G106" s="35">
        <f>IF(OR(D106="",D106=0),"",N(E106)/D106)</f>
        <v/>
      </c>
      <c r="H106" s="35">
        <f>IF(A106="","",IFERROR(INDEX('Award terms'!$G$6:$G$30,MATCH(A106,'Award terms'!$A$6:$A$30,0)),""))</f>
        <v/>
      </c>
      <c r="I106" s="36">
        <f>IF(OR(G106="",H106=""),"",IF(G106&gt;1,"Over budget",IF(G106-H106&gt;0.1,"Ahead",IF(H106-G106&gt;0.25,"Behind","On track"))))</f>
        <v/>
      </c>
      <c r="J106" s="6" t="n"/>
    </row>
    <row r="107">
      <c r="A107" s="29" t="n"/>
      <c r="B107" s="29" t="n"/>
      <c r="C107" s="29" t="n"/>
      <c r="D107" s="32" t="n"/>
      <c r="E107" s="33">
        <f>IF(OR(A107="",C107=""),"",SUMIFS(Expenses!$F$5:$F$204,Expenses!$B$5:$B$204,A107,Expenses!$C$5:$C$204,C107))</f>
        <v/>
      </c>
      <c r="F107" s="33">
        <f>IF(D107="","",D107-N(E107))</f>
        <v/>
      </c>
      <c r="G107" s="35">
        <f>IF(OR(D107="",D107=0),"",N(E107)/D107)</f>
        <v/>
      </c>
      <c r="H107" s="35">
        <f>IF(A107="","",IFERROR(INDEX('Award terms'!$G$6:$G$30,MATCH(A107,'Award terms'!$A$6:$A$30,0)),""))</f>
        <v/>
      </c>
      <c r="I107" s="36">
        <f>IF(OR(G107="",H107=""),"",IF(G107&gt;1,"Over budget",IF(G107-H107&gt;0.1,"Ahead",IF(H107-G107&gt;0.25,"Behind","On track"))))</f>
        <v/>
      </c>
      <c r="J107" s="6" t="n"/>
    </row>
    <row r="108">
      <c r="A108" s="29" t="n"/>
      <c r="B108" s="29" t="n"/>
      <c r="C108" s="29" t="n"/>
      <c r="D108" s="32" t="n"/>
      <c r="E108" s="33">
        <f>IF(OR(A108="",C108=""),"",SUMIFS(Expenses!$F$5:$F$204,Expenses!$B$5:$B$204,A108,Expenses!$C$5:$C$204,C108))</f>
        <v/>
      </c>
      <c r="F108" s="33">
        <f>IF(D108="","",D108-N(E108))</f>
        <v/>
      </c>
      <c r="G108" s="35">
        <f>IF(OR(D108="",D108=0),"",N(E108)/D108)</f>
        <v/>
      </c>
      <c r="H108" s="35">
        <f>IF(A108="","",IFERROR(INDEX('Award terms'!$G$6:$G$30,MATCH(A108,'Award terms'!$A$6:$A$30,0)),""))</f>
        <v/>
      </c>
      <c r="I108" s="36">
        <f>IF(OR(G108="",H108=""),"",IF(G108&gt;1,"Over budget",IF(G108-H108&gt;0.1,"Ahead",IF(H108-G108&gt;0.25,"Behind","On track"))))</f>
        <v/>
      </c>
      <c r="J108" s="6" t="n"/>
    </row>
    <row r="109">
      <c r="A109" s="29" t="n"/>
      <c r="B109" s="29" t="n"/>
      <c r="C109" s="29" t="n"/>
      <c r="D109" s="32" t="n"/>
      <c r="E109" s="33">
        <f>IF(OR(A109="",C109=""),"",SUMIFS(Expenses!$F$5:$F$204,Expenses!$B$5:$B$204,A109,Expenses!$C$5:$C$204,C109))</f>
        <v/>
      </c>
      <c r="F109" s="33">
        <f>IF(D109="","",D109-N(E109))</f>
        <v/>
      </c>
      <c r="G109" s="35">
        <f>IF(OR(D109="",D109=0),"",N(E109)/D109)</f>
        <v/>
      </c>
      <c r="H109" s="35">
        <f>IF(A109="","",IFERROR(INDEX('Award terms'!$G$6:$G$30,MATCH(A109,'Award terms'!$A$6:$A$30,0)),""))</f>
        <v/>
      </c>
      <c r="I109" s="36">
        <f>IF(OR(G109="",H109=""),"",IF(G109&gt;1,"Over budget",IF(G109-H109&gt;0.1,"Ahead",IF(H109-G109&gt;0.25,"Behind","On track"))))</f>
        <v/>
      </c>
      <c r="J109" s="6" t="n"/>
    </row>
    <row r="110">
      <c r="A110" s="29" t="n"/>
      <c r="B110" s="29" t="n"/>
      <c r="C110" s="29" t="n"/>
      <c r="D110" s="32" t="n"/>
      <c r="E110" s="33">
        <f>IF(OR(A110="",C110=""),"",SUMIFS(Expenses!$F$5:$F$204,Expenses!$B$5:$B$204,A110,Expenses!$C$5:$C$204,C110))</f>
        <v/>
      </c>
      <c r="F110" s="33">
        <f>IF(D110="","",D110-N(E110))</f>
        <v/>
      </c>
      <c r="G110" s="35">
        <f>IF(OR(D110="",D110=0),"",N(E110)/D110)</f>
        <v/>
      </c>
      <c r="H110" s="35">
        <f>IF(A110="","",IFERROR(INDEX('Award terms'!$G$6:$G$30,MATCH(A110,'Award terms'!$A$6:$A$30,0)),""))</f>
        <v/>
      </c>
      <c r="I110" s="36">
        <f>IF(OR(G110="",H110=""),"",IF(G110&gt;1,"Over budget",IF(G110-H110&gt;0.1,"Ahead",IF(H110-G110&gt;0.25,"Behind","On track"))))</f>
        <v/>
      </c>
      <c r="J110" s="6" t="n"/>
    </row>
    <row r="111">
      <c r="A111" s="29" t="n"/>
      <c r="B111" s="29" t="n"/>
      <c r="C111" s="29" t="n"/>
      <c r="D111" s="32" t="n"/>
      <c r="E111" s="33">
        <f>IF(OR(A111="",C111=""),"",SUMIFS(Expenses!$F$5:$F$204,Expenses!$B$5:$B$204,A111,Expenses!$C$5:$C$204,C111))</f>
        <v/>
      </c>
      <c r="F111" s="33">
        <f>IF(D111="","",D111-N(E111))</f>
        <v/>
      </c>
      <c r="G111" s="35">
        <f>IF(OR(D111="",D111=0),"",N(E111)/D111)</f>
        <v/>
      </c>
      <c r="H111" s="35">
        <f>IF(A111="","",IFERROR(INDEX('Award terms'!$G$6:$G$30,MATCH(A111,'Award terms'!$A$6:$A$30,0)),""))</f>
        <v/>
      </c>
      <c r="I111" s="36">
        <f>IF(OR(G111="",H111=""),"",IF(G111&gt;1,"Over budget",IF(G111-H111&gt;0.1,"Ahead",IF(H111-G111&gt;0.25,"Behind","On track"))))</f>
        <v/>
      </c>
      <c r="J111" s="6" t="n"/>
    </row>
    <row r="112">
      <c r="A112" s="29" t="n"/>
      <c r="B112" s="29" t="n"/>
      <c r="C112" s="29" t="n"/>
      <c r="D112" s="32" t="n"/>
      <c r="E112" s="33">
        <f>IF(OR(A112="",C112=""),"",SUMIFS(Expenses!$F$5:$F$204,Expenses!$B$5:$B$204,A112,Expenses!$C$5:$C$204,C112))</f>
        <v/>
      </c>
      <c r="F112" s="33">
        <f>IF(D112="","",D112-N(E112))</f>
        <v/>
      </c>
      <c r="G112" s="35">
        <f>IF(OR(D112="",D112=0),"",N(E112)/D112)</f>
        <v/>
      </c>
      <c r="H112" s="35">
        <f>IF(A112="","",IFERROR(INDEX('Award terms'!$G$6:$G$30,MATCH(A112,'Award terms'!$A$6:$A$30,0)),""))</f>
        <v/>
      </c>
      <c r="I112" s="36">
        <f>IF(OR(G112="",H112=""),"",IF(G112&gt;1,"Over budget",IF(G112-H112&gt;0.1,"Ahead",IF(H112-G112&gt;0.25,"Behind","On track"))))</f>
        <v/>
      </c>
      <c r="J112" s="6" t="n"/>
    </row>
    <row r="113">
      <c r="A113" s="29" t="n"/>
      <c r="B113" s="29" t="n"/>
      <c r="C113" s="29" t="n"/>
      <c r="D113" s="32" t="n"/>
      <c r="E113" s="33">
        <f>IF(OR(A113="",C113=""),"",SUMIFS(Expenses!$F$5:$F$204,Expenses!$B$5:$B$204,A113,Expenses!$C$5:$C$204,C113))</f>
        <v/>
      </c>
      <c r="F113" s="33">
        <f>IF(D113="","",D113-N(E113))</f>
        <v/>
      </c>
      <c r="G113" s="35">
        <f>IF(OR(D113="",D113=0),"",N(E113)/D113)</f>
        <v/>
      </c>
      <c r="H113" s="35">
        <f>IF(A113="","",IFERROR(INDEX('Award terms'!$G$6:$G$30,MATCH(A113,'Award terms'!$A$6:$A$30,0)),""))</f>
        <v/>
      </c>
      <c r="I113" s="36">
        <f>IF(OR(G113="",H113=""),"",IF(G113&gt;1,"Over budget",IF(G113-H113&gt;0.1,"Ahead",IF(H113-G113&gt;0.25,"Behind","On track"))))</f>
        <v/>
      </c>
      <c r="J113" s="6" t="n"/>
    </row>
    <row r="114">
      <c r="A114" s="29" t="n"/>
      <c r="B114" s="29" t="n"/>
      <c r="C114" s="29" t="n"/>
      <c r="D114" s="32" t="n"/>
      <c r="E114" s="33">
        <f>IF(OR(A114="",C114=""),"",SUMIFS(Expenses!$F$5:$F$204,Expenses!$B$5:$B$204,A114,Expenses!$C$5:$C$204,C114))</f>
        <v/>
      </c>
      <c r="F114" s="33">
        <f>IF(D114="","",D114-N(E114))</f>
        <v/>
      </c>
      <c r="G114" s="35">
        <f>IF(OR(D114="",D114=0),"",N(E114)/D114)</f>
        <v/>
      </c>
      <c r="H114" s="35">
        <f>IF(A114="","",IFERROR(INDEX('Award terms'!$G$6:$G$30,MATCH(A114,'Award terms'!$A$6:$A$30,0)),""))</f>
        <v/>
      </c>
      <c r="I114" s="36">
        <f>IF(OR(G114="",H114=""),"",IF(G114&gt;1,"Over budget",IF(G114-H114&gt;0.1,"Ahead",IF(H114-G114&gt;0.25,"Behind","On track"))))</f>
        <v/>
      </c>
      <c r="J114" s="6" t="n"/>
    </row>
    <row r="115">
      <c r="A115" s="29" t="n"/>
      <c r="B115" s="29" t="n"/>
      <c r="C115" s="29" t="n"/>
      <c r="D115" s="32" t="n"/>
      <c r="E115" s="33">
        <f>IF(OR(A115="",C115=""),"",SUMIFS(Expenses!$F$5:$F$204,Expenses!$B$5:$B$204,A115,Expenses!$C$5:$C$204,C115))</f>
        <v/>
      </c>
      <c r="F115" s="33">
        <f>IF(D115="","",D115-N(E115))</f>
        <v/>
      </c>
      <c r="G115" s="35">
        <f>IF(OR(D115="",D115=0),"",N(E115)/D115)</f>
        <v/>
      </c>
      <c r="H115" s="35">
        <f>IF(A115="","",IFERROR(INDEX('Award terms'!$G$6:$G$30,MATCH(A115,'Award terms'!$A$6:$A$30,0)),""))</f>
        <v/>
      </c>
      <c r="I115" s="36">
        <f>IF(OR(G115="",H115=""),"",IF(G115&gt;1,"Over budget",IF(G115-H115&gt;0.1,"Ahead",IF(H115-G115&gt;0.25,"Behind","On track"))))</f>
        <v/>
      </c>
      <c r="J115" s="6" t="n"/>
    </row>
    <row r="116">
      <c r="A116" s="29" t="n"/>
      <c r="B116" s="29" t="n"/>
      <c r="C116" s="29" t="n"/>
      <c r="D116" s="32" t="n"/>
      <c r="E116" s="33">
        <f>IF(OR(A116="",C116=""),"",SUMIFS(Expenses!$F$5:$F$204,Expenses!$B$5:$B$204,A116,Expenses!$C$5:$C$204,C116))</f>
        <v/>
      </c>
      <c r="F116" s="33">
        <f>IF(D116="","",D116-N(E116))</f>
        <v/>
      </c>
      <c r="G116" s="35">
        <f>IF(OR(D116="",D116=0),"",N(E116)/D116)</f>
        <v/>
      </c>
      <c r="H116" s="35">
        <f>IF(A116="","",IFERROR(INDEX('Award terms'!$G$6:$G$30,MATCH(A116,'Award terms'!$A$6:$A$30,0)),""))</f>
        <v/>
      </c>
      <c r="I116" s="36">
        <f>IF(OR(G116="",H116=""),"",IF(G116&gt;1,"Over budget",IF(G116-H116&gt;0.1,"Ahead",IF(H116-G116&gt;0.25,"Behind","On track"))))</f>
        <v/>
      </c>
      <c r="J116" s="6" t="n"/>
    </row>
    <row r="117">
      <c r="A117" s="29" t="n"/>
      <c r="B117" s="29" t="n"/>
      <c r="C117" s="29" t="n"/>
      <c r="D117" s="32" t="n"/>
      <c r="E117" s="33">
        <f>IF(OR(A117="",C117=""),"",SUMIFS(Expenses!$F$5:$F$204,Expenses!$B$5:$B$204,A117,Expenses!$C$5:$C$204,C117))</f>
        <v/>
      </c>
      <c r="F117" s="33">
        <f>IF(D117="","",D117-N(E117))</f>
        <v/>
      </c>
      <c r="G117" s="35">
        <f>IF(OR(D117="",D117=0),"",N(E117)/D117)</f>
        <v/>
      </c>
      <c r="H117" s="35">
        <f>IF(A117="","",IFERROR(INDEX('Award terms'!$G$6:$G$30,MATCH(A117,'Award terms'!$A$6:$A$30,0)),""))</f>
        <v/>
      </c>
      <c r="I117" s="36">
        <f>IF(OR(G117="",H117=""),"",IF(G117&gt;1,"Over budget",IF(G117-H117&gt;0.1,"Ahead",IF(H117-G117&gt;0.25,"Behind","On track"))))</f>
        <v/>
      </c>
      <c r="J117" s="6" t="n"/>
    </row>
    <row r="118">
      <c r="A118" s="29" t="n"/>
      <c r="B118" s="29" t="n"/>
      <c r="C118" s="29" t="n"/>
      <c r="D118" s="32" t="n"/>
      <c r="E118" s="33">
        <f>IF(OR(A118="",C118=""),"",SUMIFS(Expenses!$F$5:$F$204,Expenses!$B$5:$B$204,A118,Expenses!$C$5:$C$204,C118))</f>
        <v/>
      </c>
      <c r="F118" s="33">
        <f>IF(D118="","",D118-N(E118))</f>
        <v/>
      </c>
      <c r="G118" s="35">
        <f>IF(OR(D118="",D118=0),"",N(E118)/D118)</f>
        <v/>
      </c>
      <c r="H118" s="35">
        <f>IF(A118="","",IFERROR(INDEX('Award terms'!$G$6:$G$30,MATCH(A118,'Award terms'!$A$6:$A$30,0)),""))</f>
        <v/>
      </c>
      <c r="I118" s="36">
        <f>IF(OR(G118="",H118=""),"",IF(G118&gt;1,"Over budget",IF(G118-H118&gt;0.1,"Ahead",IF(H118-G118&gt;0.25,"Behind","On track"))))</f>
        <v/>
      </c>
      <c r="J118" s="6" t="n"/>
    </row>
    <row r="119">
      <c r="A119" s="29" t="n"/>
      <c r="B119" s="29" t="n"/>
      <c r="C119" s="29" t="n"/>
      <c r="D119" s="32" t="n"/>
      <c r="E119" s="33">
        <f>IF(OR(A119="",C119=""),"",SUMIFS(Expenses!$F$5:$F$204,Expenses!$B$5:$B$204,A119,Expenses!$C$5:$C$204,C119))</f>
        <v/>
      </c>
      <c r="F119" s="33">
        <f>IF(D119="","",D119-N(E119))</f>
        <v/>
      </c>
      <c r="G119" s="35">
        <f>IF(OR(D119="",D119=0),"",N(E119)/D119)</f>
        <v/>
      </c>
      <c r="H119" s="35">
        <f>IF(A119="","",IFERROR(INDEX('Award terms'!$G$6:$G$30,MATCH(A119,'Award terms'!$A$6:$A$30,0)),""))</f>
        <v/>
      </c>
      <c r="I119" s="36">
        <f>IF(OR(G119="",H119=""),"",IF(G119&gt;1,"Over budget",IF(G119-H119&gt;0.1,"Ahead",IF(H119-G119&gt;0.25,"Behind","On track"))))</f>
        <v/>
      </c>
      <c r="J119" s="6" t="n"/>
    </row>
    <row r="120">
      <c r="A120" s="29" t="n"/>
      <c r="B120" s="29" t="n"/>
      <c r="C120" s="29" t="n"/>
      <c r="D120" s="32" t="n"/>
      <c r="E120" s="33">
        <f>IF(OR(A120="",C120=""),"",SUMIFS(Expenses!$F$5:$F$204,Expenses!$B$5:$B$204,A120,Expenses!$C$5:$C$204,C120))</f>
        <v/>
      </c>
      <c r="F120" s="33">
        <f>IF(D120="","",D120-N(E120))</f>
        <v/>
      </c>
      <c r="G120" s="35">
        <f>IF(OR(D120="",D120=0),"",N(E120)/D120)</f>
        <v/>
      </c>
      <c r="H120" s="35">
        <f>IF(A120="","",IFERROR(INDEX('Award terms'!$G$6:$G$30,MATCH(A120,'Award terms'!$A$6:$A$30,0)),""))</f>
        <v/>
      </c>
      <c r="I120" s="36">
        <f>IF(OR(G120="",H120=""),"",IF(G120&gt;1,"Over budget",IF(G120-H120&gt;0.1,"Ahead",IF(H120-G120&gt;0.25,"Behind","On track"))))</f>
        <v/>
      </c>
      <c r="J120" s="6" t="n"/>
    </row>
    <row r="121">
      <c r="A121" s="29" t="n"/>
      <c r="B121" s="29" t="n"/>
      <c r="C121" s="29" t="n"/>
      <c r="D121" s="32" t="n"/>
      <c r="E121" s="33">
        <f>IF(OR(A121="",C121=""),"",SUMIFS(Expenses!$F$5:$F$204,Expenses!$B$5:$B$204,A121,Expenses!$C$5:$C$204,C121))</f>
        <v/>
      </c>
      <c r="F121" s="33">
        <f>IF(D121="","",D121-N(E121))</f>
        <v/>
      </c>
      <c r="G121" s="35">
        <f>IF(OR(D121="",D121=0),"",N(E121)/D121)</f>
        <v/>
      </c>
      <c r="H121" s="35">
        <f>IF(A121="","",IFERROR(INDEX('Award terms'!$G$6:$G$30,MATCH(A121,'Award terms'!$A$6:$A$30,0)),""))</f>
        <v/>
      </c>
      <c r="I121" s="36">
        <f>IF(OR(G121="",H121=""),"",IF(G121&gt;1,"Over budget",IF(G121-H121&gt;0.1,"Ahead",IF(H121-G121&gt;0.25,"Behind","On track"))))</f>
        <v/>
      </c>
      <c r="J121" s="6" t="n"/>
    </row>
    <row r="122">
      <c r="A122" s="29" t="n"/>
      <c r="B122" s="29" t="n"/>
      <c r="C122" s="29" t="n"/>
      <c r="D122" s="32" t="n"/>
      <c r="E122" s="33">
        <f>IF(OR(A122="",C122=""),"",SUMIFS(Expenses!$F$5:$F$204,Expenses!$B$5:$B$204,A122,Expenses!$C$5:$C$204,C122))</f>
        <v/>
      </c>
      <c r="F122" s="33">
        <f>IF(D122="","",D122-N(E122))</f>
        <v/>
      </c>
      <c r="G122" s="35">
        <f>IF(OR(D122="",D122=0),"",N(E122)/D122)</f>
        <v/>
      </c>
      <c r="H122" s="35">
        <f>IF(A122="","",IFERROR(INDEX('Award terms'!$G$6:$G$30,MATCH(A122,'Award terms'!$A$6:$A$30,0)),""))</f>
        <v/>
      </c>
      <c r="I122" s="36">
        <f>IF(OR(G122="",H122=""),"",IF(G122&gt;1,"Over budget",IF(G122-H122&gt;0.1,"Ahead",IF(H122-G122&gt;0.25,"Behind","On track"))))</f>
        <v/>
      </c>
      <c r="J122" s="6" t="n"/>
    </row>
    <row r="123">
      <c r="A123" s="29" t="n"/>
      <c r="B123" s="29" t="n"/>
      <c r="C123" s="29" t="n"/>
      <c r="D123" s="32" t="n"/>
      <c r="E123" s="33">
        <f>IF(OR(A123="",C123=""),"",SUMIFS(Expenses!$F$5:$F$204,Expenses!$B$5:$B$204,A123,Expenses!$C$5:$C$204,C123))</f>
        <v/>
      </c>
      <c r="F123" s="33">
        <f>IF(D123="","",D123-N(E123))</f>
        <v/>
      </c>
      <c r="G123" s="35">
        <f>IF(OR(D123="",D123=0),"",N(E123)/D123)</f>
        <v/>
      </c>
      <c r="H123" s="35">
        <f>IF(A123="","",IFERROR(INDEX('Award terms'!$G$6:$G$30,MATCH(A123,'Award terms'!$A$6:$A$30,0)),""))</f>
        <v/>
      </c>
      <c r="I123" s="36">
        <f>IF(OR(G123="",H123=""),"",IF(G123&gt;1,"Over budget",IF(G123-H123&gt;0.1,"Ahead",IF(H123-G123&gt;0.25,"Behind","On track"))))</f>
        <v/>
      </c>
      <c r="J123" s="6" t="n"/>
    </row>
    <row r="124">
      <c r="A124" s="29" t="n"/>
      <c r="B124" s="29" t="n"/>
      <c r="C124" s="29" t="n"/>
      <c r="D124" s="32" t="n"/>
      <c r="E124" s="33">
        <f>IF(OR(A124="",C124=""),"",SUMIFS(Expenses!$F$5:$F$204,Expenses!$B$5:$B$204,A124,Expenses!$C$5:$C$204,C124))</f>
        <v/>
      </c>
      <c r="F124" s="33">
        <f>IF(D124="","",D124-N(E124))</f>
        <v/>
      </c>
      <c r="G124" s="35">
        <f>IF(OR(D124="",D124=0),"",N(E124)/D124)</f>
        <v/>
      </c>
      <c r="H124" s="35">
        <f>IF(A124="","",IFERROR(INDEX('Award terms'!$G$6:$G$30,MATCH(A124,'Award terms'!$A$6:$A$30,0)),""))</f>
        <v/>
      </c>
      <c r="I124" s="36">
        <f>IF(OR(G124="",H124=""),"",IF(G124&gt;1,"Over budget",IF(G124-H124&gt;0.1,"Ahead",IF(H124-G124&gt;0.25,"Behind","On track"))))</f>
        <v/>
      </c>
      <c r="J124" s="6" t="n"/>
    </row>
    <row r="125">
      <c r="A125" s="29" t="n"/>
      <c r="B125" s="29" t="n"/>
      <c r="C125" s="29" t="n"/>
      <c r="D125" s="32" t="n"/>
      <c r="E125" s="33">
        <f>IF(OR(A125="",C125=""),"",SUMIFS(Expenses!$F$5:$F$204,Expenses!$B$5:$B$204,A125,Expenses!$C$5:$C$204,C125))</f>
        <v/>
      </c>
      <c r="F125" s="33">
        <f>IF(D125="","",D125-N(E125))</f>
        <v/>
      </c>
      <c r="G125" s="35">
        <f>IF(OR(D125="",D125=0),"",N(E125)/D125)</f>
        <v/>
      </c>
      <c r="H125" s="35">
        <f>IF(A125="","",IFERROR(INDEX('Award terms'!$G$6:$G$30,MATCH(A125,'Award terms'!$A$6:$A$30,0)),""))</f>
        <v/>
      </c>
      <c r="I125" s="36">
        <f>IF(OR(G125="",H125=""),"",IF(G125&gt;1,"Over budget",IF(G125-H125&gt;0.1,"Ahead",IF(H125-G125&gt;0.25,"Behind","On track"))))</f>
        <v/>
      </c>
      <c r="J125" s="6" t="n"/>
    </row>
    <row r="126">
      <c r="A126" s="29" t="n"/>
      <c r="B126" s="29" t="n"/>
      <c r="C126" s="29" t="n"/>
      <c r="D126" s="32" t="n"/>
      <c r="E126" s="33">
        <f>IF(OR(A126="",C126=""),"",SUMIFS(Expenses!$F$5:$F$204,Expenses!$B$5:$B$204,A126,Expenses!$C$5:$C$204,C126))</f>
        <v/>
      </c>
      <c r="F126" s="33">
        <f>IF(D126="","",D126-N(E126))</f>
        <v/>
      </c>
      <c r="G126" s="35">
        <f>IF(OR(D126="",D126=0),"",N(E126)/D126)</f>
        <v/>
      </c>
      <c r="H126" s="35">
        <f>IF(A126="","",IFERROR(INDEX('Award terms'!$G$6:$G$30,MATCH(A126,'Award terms'!$A$6:$A$30,0)),""))</f>
        <v/>
      </c>
      <c r="I126" s="36">
        <f>IF(OR(G126="",H126=""),"",IF(G126&gt;1,"Over budget",IF(G126-H126&gt;0.1,"Ahead",IF(H126-G126&gt;0.25,"Behind","On track"))))</f>
        <v/>
      </c>
      <c r="J126" s="6" t="n"/>
    </row>
    <row r="127">
      <c r="A127" s="29" t="n"/>
      <c r="B127" s="29" t="n"/>
      <c r="C127" s="29" t="n"/>
      <c r="D127" s="32" t="n"/>
      <c r="E127" s="33">
        <f>IF(OR(A127="",C127=""),"",SUMIFS(Expenses!$F$5:$F$204,Expenses!$B$5:$B$204,A127,Expenses!$C$5:$C$204,C127))</f>
        <v/>
      </c>
      <c r="F127" s="33">
        <f>IF(D127="","",D127-N(E127))</f>
        <v/>
      </c>
      <c r="G127" s="35">
        <f>IF(OR(D127="",D127=0),"",N(E127)/D127)</f>
        <v/>
      </c>
      <c r="H127" s="35">
        <f>IF(A127="","",IFERROR(INDEX('Award terms'!$G$6:$G$30,MATCH(A127,'Award terms'!$A$6:$A$30,0)),""))</f>
        <v/>
      </c>
      <c r="I127" s="36">
        <f>IF(OR(G127="",H127=""),"",IF(G127&gt;1,"Over budget",IF(G127-H127&gt;0.1,"Ahead",IF(H127-G127&gt;0.25,"Behind","On track"))))</f>
        <v/>
      </c>
      <c r="J127" s="6" t="n"/>
    </row>
    <row r="128">
      <c r="A128" s="29" t="n"/>
      <c r="B128" s="29" t="n"/>
      <c r="C128" s="29" t="n"/>
      <c r="D128" s="32" t="n"/>
      <c r="E128" s="33">
        <f>IF(OR(A128="",C128=""),"",SUMIFS(Expenses!$F$5:$F$204,Expenses!$B$5:$B$204,A128,Expenses!$C$5:$C$204,C128))</f>
        <v/>
      </c>
      <c r="F128" s="33">
        <f>IF(D128="","",D128-N(E128))</f>
        <v/>
      </c>
      <c r="G128" s="35">
        <f>IF(OR(D128="",D128=0),"",N(E128)/D128)</f>
        <v/>
      </c>
      <c r="H128" s="35">
        <f>IF(A128="","",IFERROR(INDEX('Award terms'!$G$6:$G$30,MATCH(A128,'Award terms'!$A$6:$A$30,0)),""))</f>
        <v/>
      </c>
      <c r="I128" s="36">
        <f>IF(OR(G128="",H128=""),"",IF(G128&gt;1,"Over budget",IF(G128-H128&gt;0.1,"Ahead",IF(H128-G128&gt;0.25,"Behind","On track"))))</f>
        <v/>
      </c>
      <c r="J128" s="6" t="n"/>
    </row>
    <row r="129">
      <c r="A129" s="29" t="n"/>
      <c r="B129" s="29" t="n"/>
      <c r="C129" s="29" t="n"/>
      <c r="D129" s="32" t="n"/>
      <c r="E129" s="33">
        <f>IF(OR(A129="",C129=""),"",SUMIFS(Expenses!$F$5:$F$204,Expenses!$B$5:$B$204,A129,Expenses!$C$5:$C$204,C129))</f>
        <v/>
      </c>
      <c r="F129" s="33">
        <f>IF(D129="","",D129-N(E129))</f>
        <v/>
      </c>
      <c r="G129" s="35">
        <f>IF(OR(D129="",D129=0),"",N(E129)/D129)</f>
        <v/>
      </c>
      <c r="H129" s="35">
        <f>IF(A129="","",IFERROR(INDEX('Award terms'!$G$6:$G$30,MATCH(A129,'Award terms'!$A$6:$A$30,0)),""))</f>
        <v/>
      </c>
      <c r="I129" s="36">
        <f>IF(OR(G129="",H129=""),"",IF(G129&gt;1,"Over budget",IF(G129-H129&gt;0.1,"Ahead",IF(H129-G129&gt;0.25,"Behind","On track"))))</f>
        <v/>
      </c>
      <c r="J129" s="6" t="n"/>
    </row>
    <row r="130">
      <c r="A130" s="29" t="n"/>
      <c r="B130" s="29" t="n"/>
      <c r="C130" s="29" t="n"/>
      <c r="D130" s="32" t="n"/>
      <c r="E130" s="33">
        <f>IF(OR(A130="",C130=""),"",SUMIFS(Expenses!$F$5:$F$204,Expenses!$B$5:$B$204,A130,Expenses!$C$5:$C$204,C130))</f>
        <v/>
      </c>
      <c r="F130" s="33">
        <f>IF(D130="","",D130-N(E130))</f>
        <v/>
      </c>
      <c r="G130" s="35">
        <f>IF(OR(D130="",D130=0),"",N(E130)/D130)</f>
        <v/>
      </c>
      <c r="H130" s="35">
        <f>IF(A130="","",IFERROR(INDEX('Award terms'!$G$6:$G$30,MATCH(A130,'Award terms'!$A$6:$A$30,0)),""))</f>
        <v/>
      </c>
      <c r="I130" s="36">
        <f>IF(OR(G130="",H130=""),"",IF(G130&gt;1,"Over budget",IF(G130-H130&gt;0.1,"Ahead",IF(H130-G130&gt;0.25,"Behind","On track"))))</f>
        <v/>
      </c>
      <c r="J130" s="6" t="n"/>
    </row>
    <row r="131">
      <c r="A131" s="29" t="n"/>
      <c r="B131" s="29" t="n"/>
      <c r="C131" s="29" t="n"/>
      <c r="D131" s="32" t="n"/>
      <c r="E131" s="33">
        <f>IF(OR(A131="",C131=""),"",SUMIFS(Expenses!$F$5:$F$204,Expenses!$B$5:$B$204,A131,Expenses!$C$5:$C$204,C131))</f>
        <v/>
      </c>
      <c r="F131" s="33">
        <f>IF(D131="","",D131-N(E131))</f>
        <v/>
      </c>
      <c r="G131" s="35">
        <f>IF(OR(D131="",D131=0),"",N(E131)/D131)</f>
        <v/>
      </c>
      <c r="H131" s="35">
        <f>IF(A131="","",IFERROR(INDEX('Award terms'!$G$6:$G$30,MATCH(A131,'Award terms'!$A$6:$A$30,0)),""))</f>
        <v/>
      </c>
      <c r="I131" s="36">
        <f>IF(OR(G131="",H131=""),"",IF(G131&gt;1,"Over budget",IF(G131-H131&gt;0.1,"Ahead",IF(H131-G131&gt;0.25,"Behind","On track"))))</f>
        <v/>
      </c>
      <c r="J131" s="6" t="n"/>
    </row>
    <row r="132">
      <c r="A132" s="29" t="n"/>
      <c r="B132" s="29" t="n"/>
      <c r="C132" s="29" t="n"/>
      <c r="D132" s="32" t="n"/>
      <c r="E132" s="33">
        <f>IF(OR(A132="",C132=""),"",SUMIFS(Expenses!$F$5:$F$204,Expenses!$B$5:$B$204,A132,Expenses!$C$5:$C$204,C132))</f>
        <v/>
      </c>
      <c r="F132" s="33">
        <f>IF(D132="","",D132-N(E132))</f>
        <v/>
      </c>
      <c r="G132" s="35">
        <f>IF(OR(D132="",D132=0),"",N(E132)/D132)</f>
        <v/>
      </c>
      <c r="H132" s="35">
        <f>IF(A132="","",IFERROR(INDEX('Award terms'!$G$6:$G$30,MATCH(A132,'Award terms'!$A$6:$A$30,0)),""))</f>
        <v/>
      </c>
      <c r="I132" s="36">
        <f>IF(OR(G132="",H132=""),"",IF(G132&gt;1,"Over budget",IF(G132-H132&gt;0.1,"Ahead",IF(H132-G132&gt;0.25,"Behind","On track"))))</f>
        <v/>
      </c>
      <c r="J132" s="6" t="n"/>
    </row>
    <row r="133">
      <c r="A133" s="29" t="n"/>
      <c r="B133" s="29" t="n"/>
      <c r="C133" s="29" t="n"/>
      <c r="D133" s="32" t="n"/>
      <c r="E133" s="33">
        <f>IF(OR(A133="",C133=""),"",SUMIFS(Expenses!$F$5:$F$204,Expenses!$B$5:$B$204,A133,Expenses!$C$5:$C$204,C133))</f>
        <v/>
      </c>
      <c r="F133" s="33">
        <f>IF(D133="","",D133-N(E133))</f>
        <v/>
      </c>
      <c r="G133" s="35">
        <f>IF(OR(D133="",D133=0),"",N(E133)/D133)</f>
        <v/>
      </c>
      <c r="H133" s="35">
        <f>IF(A133="","",IFERROR(INDEX('Award terms'!$G$6:$G$30,MATCH(A133,'Award terms'!$A$6:$A$30,0)),""))</f>
        <v/>
      </c>
      <c r="I133" s="36">
        <f>IF(OR(G133="",H133=""),"",IF(G133&gt;1,"Over budget",IF(G133-H133&gt;0.1,"Ahead",IF(H133-G133&gt;0.25,"Behind","On track"))))</f>
        <v/>
      </c>
      <c r="J133" s="6" t="n"/>
    </row>
    <row r="134">
      <c r="A134" s="29" t="n"/>
      <c r="B134" s="29" t="n"/>
      <c r="C134" s="29" t="n"/>
      <c r="D134" s="32" t="n"/>
      <c r="E134" s="33">
        <f>IF(OR(A134="",C134=""),"",SUMIFS(Expenses!$F$5:$F$204,Expenses!$B$5:$B$204,A134,Expenses!$C$5:$C$204,C134))</f>
        <v/>
      </c>
      <c r="F134" s="33">
        <f>IF(D134="","",D134-N(E134))</f>
        <v/>
      </c>
      <c r="G134" s="35">
        <f>IF(OR(D134="",D134=0),"",N(E134)/D134)</f>
        <v/>
      </c>
      <c r="H134" s="35">
        <f>IF(A134="","",IFERROR(INDEX('Award terms'!$G$6:$G$30,MATCH(A134,'Award terms'!$A$6:$A$30,0)),""))</f>
        <v/>
      </c>
      <c r="I134" s="36">
        <f>IF(OR(G134="",H134=""),"",IF(G134&gt;1,"Over budget",IF(G134-H134&gt;0.1,"Ahead",IF(H134-G134&gt;0.25,"Behind","On track"))))</f>
        <v/>
      </c>
      <c r="J134" s="6" t="n"/>
    </row>
    <row r="135">
      <c r="A135" s="29" t="n"/>
      <c r="B135" s="29" t="n"/>
      <c r="C135" s="29" t="n"/>
      <c r="D135" s="32" t="n"/>
      <c r="E135" s="33">
        <f>IF(OR(A135="",C135=""),"",SUMIFS(Expenses!$F$5:$F$204,Expenses!$B$5:$B$204,A135,Expenses!$C$5:$C$204,C135))</f>
        <v/>
      </c>
      <c r="F135" s="33">
        <f>IF(D135="","",D135-N(E135))</f>
        <v/>
      </c>
      <c r="G135" s="35">
        <f>IF(OR(D135="",D135=0),"",N(E135)/D135)</f>
        <v/>
      </c>
      <c r="H135" s="35">
        <f>IF(A135="","",IFERROR(INDEX('Award terms'!$G$6:$G$30,MATCH(A135,'Award terms'!$A$6:$A$30,0)),""))</f>
        <v/>
      </c>
      <c r="I135" s="36">
        <f>IF(OR(G135="",H135=""),"",IF(G135&gt;1,"Over budget",IF(G135-H135&gt;0.1,"Ahead",IF(H135-G135&gt;0.25,"Behind","On track"))))</f>
        <v/>
      </c>
      <c r="J135" s="6" t="n"/>
    </row>
    <row r="136">
      <c r="A136" s="29" t="n"/>
      <c r="B136" s="29" t="n"/>
      <c r="C136" s="29" t="n"/>
      <c r="D136" s="32" t="n"/>
      <c r="E136" s="33">
        <f>IF(OR(A136="",C136=""),"",SUMIFS(Expenses!$F$5:$F$204,Expenses!$B$5:$B$204,A136,Expenses!$C$5:$C$204,C136))</f>
        <v/>
      </c>
      <c r="F136" s="33">
        <f>IF(D136="","",D136-N(E136))</f>
        <v/>
      </c>
      <c r="G136" s="35">
        <f>IF(OR(D136="",D136=0),"",N(E136)/D136)</f>
        <v/>
      </c>
      <c r="H136" s="35">
        <f>IF(A136="","",IFERROR(INDEX('Award terms'!$G$6:$G$30,MATCH(A136,'Award terms'!$A$6:$A$30,0)),""))</f>
        <v/>
      </c>
      <c r="I136" s="36">
        <f>IF(OR(G136="",H136=""),"",IF(G136&gt;1,"Over budget",IF(G136-H136&gt;0.1,"Ahead",IF(H136-G136&gt;0.25,"Behind","On track"))))</f>
        <v/>
      </c>
      <c r="J136" s="6" t="n"/>
    </row>
    <row r="137">
      <c r="A137" s="29" t="n"/>
      <c r="B137" s="29" t="n"/>
      <c r="C137" s="29" t="n"/>
      <c r="D137" s="32" t="n"/>
      <c r="E137" s="33">
        <f>IF(OR(A137="",C137=""),"",SUMIFS(Expenses!$F$5:$F$204,Expenses!$B$5:$B$204,A137,Expenses!$C$5:$C$204,C137))</f>
        <v/>
      </c>
      <c r="F137" s="33">
        <f>IF(D137="","",D137-N(E137))</f>
        <v/>
      </c>
      <c r="G137" s="35">
        <f>IF(OR(D137="",D137=0),"",N(E137)/D137)</f>
        <v/>
      </c>
      <c r="H137" s="35">
        <f>IF(A137="","",IFERROR(INDEX('Award terms'!$G$6:$G$30,MATCH(A137,'Award terms'!$A$6:$A$30,0)),""))</f>
        <v/>
      </c>
      <c r="I137" s="36">
        <f>IF(OR(G137="",H137=""),"",IF(G137&gt;1,"Over budget",IF(G137-H137&gt;0.1,"Ahead",IF(H137-G137&gt;0.25,"Behind","On track"))))</f>
        <v/>
      </c>
      <c r="J137" s="6" t="n"/>
    </row>
    <row r="138">
      <c r="A138" s="29" t="n"/>
      <c r="B138" s="29" t="n"/>
      <c r="C138" s="29" t="n"/>
      <c r="D138" s="32" t="n"/>
      <c r="E138" s="33">
        <f>IF(OR(A138="",C138=""),"",SUMIFS(Expenses!$F$5:$F$204,Expenses!$B$5:$B$204,A138,Expenses!$C$5:$C$204,C138))</f>
        <v/>
      </c>
      <c r="F138" s="33">
        <f>IF(D138="","",D138-N(E138))</f>
        <v/>
      </c>
      <c r="G138" s="35">
        <f>IF(OR(D138="",D138=0),"",N(E138)/D138)</f>
        <v/>
      </c>
      <c r="H138" s="35">
        <f>IF(A138="","",IFERROR(INDEX('Award terms'!$G$6:$G$30,MATCH(A138,'Award terms'!$A$6:$A$30,0)),""))</f>
        <v/>
      </c>
      <c r="I138" s="36">
        <f>IF(OR(G138="",H138=""),"",IF(G138&gt;1,"Over budget",IF(G138-H138&gt;0.1,"Ahead",IF(H138-G138&gt;0.25,"Behind","On track"))))</f>
        <v/>
      </c>
      <c r="J138" s="6" t="n"/>
    </row>
    <row r="139">
      <c r="A139" s="29" t="n"/>
      <c r="B139" s="29" t="n"/>
      <c r="C139" s="29" t="n"/>
      <c r="D139" s="32" t="n"/>
      <c r="E139" s="33">
        <f>IF(OR(A139="",C139=""),"",SUMIFS(Expenses!$F$5:$F$204,Expenses!$B$5:$B$204,A139,Expenses!$C$5:$C$204,C139))</f>
        <v/>
      </c>
      <c r="F139" s="33">
        <f>IF(D139="","",D139-N(E139))</f>
        <v/>
      </c>
      <c r="G139" s="35">
        <f>IF(OR(D139="",D139=0),"",N(E139)/D139)</f>
        <v/>
      </c>
      <c r="H139" s="35">
        <f>IF(A139="","",IFERROR(INDEX('Award terms'!$G$6:$G$30,MATCH(A139,'Award terms'!$A$6:$A$30,0)),""))</f>
        <v/>
      </c>
      <c r="I139" s="36">
        <f>IF(OR(G139="",H139=""),"",IF(G139&gt;1,"Over budget",IF(G139-H139&gt;0.1,"Ahead",IF(H139-G139&gt;0.25,"Behind","On track"))))</f>
        <v/>
      </c>
      <c r="J139" s="6" t="n"/>
    </row>
    <row r="140">
      <c r="A140" s="29" t="n"/>
      <c r="B140" s="29" t="n"/>
      <c r="C140" s="29" t="n"/>
      <c r="D140" s="32" t="n"/>
      <c r="E140" s="33">
        <f>IF(OR(A140="",C140=""),"",SUMIFS(Expenses!$F$5:$F$204,Expenses!$B$5:$B$204,A140,Expenses!$C$5:$C$204,C140))</f>
        <v/>
      </c>
      <c r="F140" s="33">
        <f>IF(D140="","",D140-N(E140))</f>
        <v/>
      </c>
      <c r="G140" s="35">
        <f>IF(OR(D140="",D140=0),"",N(E140)/D140)</f>
        <v/>
      </c>
      <c r="H140" s="35">
        <f>IF(A140="","",IFERROR(INDEX('Award terms'!$G$6:$G$30,MATCH(A140,'Award terms'!$A$6:$A$30,0)),""))</f>
        <v/>
      </c>
      <c r="I140" s="36">
        <f>IF(OR(G140="",H140=""),"",IF(G140&gt;1,"Over budget",IF(G140-H140&gt;0.1,"Ahead",IF(H140-G140&gt;0.25,"Behind","On track"))))</f>
        <v/>
      </c>
      <c r="J140" s="6" t="n"/>
    </row>
    <row r="141">
      <c r="A141" s="29" t="n"/>
      <c r="B141" s="29" t="n"/>
      <c r="C141" s="29" t="n"/>
      <c r="D141" s="32" t="n"/>
      <c r="E141" s="33">
        <f>IF(OR(A141="",C141=""),"",SUMIFS(Expenses!$F$5:$F$204,Expenses!$B$5:$B$204,A141,Expenses!$C$5:$C$204,C141))</f>
        <v/>
      </c>
      <c r="F141" s="33">
        <f>IF(D141="","",D141-N(E141))</f>
        <v/>
      </c>
      <c r="G141" s="35">
        <f>IF(OR(D141="",D141=0),"",N(E141)/D141)</f>
        <v/>
      </c>
      <c r="H141" s="35">
        <f>IF(A141="","",IFERROR(INDEX('Award terms'!$G$6:$G$30,MATCH(A141,'Award terms'!$A$6:$A$30,0)),""))</f>
        <v/>
      </c>
      <c r="I141" s="36">
        <f>IF(OR(G141="",H141=""),"",IF(G141&gt;1,"Over budget",IF(G141-H141&gt;0.1,"Ahead",IF(H141-G141&gt;0.25,"Behind","On track"))))</f>
        <v/>
      </c>
      <c r="J141" s="6" t="n"/>
    </row>
    <row r="142">
      <c r="A142" s="29" t="n"/>
      <c r="B142" s="29" t="n"/>
      <c r="C142" s="29" t="n"/>
      <c r="D142" s="32" t="n"/>
      <c r="E142" s="33">
        <f>IF(OR(A142="",C142=""),"",SUMIFS(Expenses!$F$5:$F$204,Expenses!$B$5:$B$204,A142,Expenses!$C$5:$C$204,C142))</f>
        <v/>
      </c>
      <c r="F142" s="33">
        <f>IF(D142="","",D142-N(E142))</f>
        <v/>
      </c>
      <c r="G142" s="35">
        <f>IF(OR(D142="",D142=0),"",N(E142)/D142)</f>
        <v/>
      </c>
      <c r="H142" s="35">
        <f>IF(A142="","",IFERROR(INDEX('Award terms'!$G$6:$G$30,MATCH(A142,'Award terms'!$A$6:$A$30,0)),""))</f>
        <v/>
      </c>
      <c r="I142" s="36">
        <f>IF(OR(G142="",H142=""),"",IF(G142&gt;1,"Over budget",IF(G142-H142&gt;0.1,"Ahead",IF(H142-G142&gt;0.25,"Behind","On track"))))</f>
        <v/>
      </c>
      <c r="J142" s="6" t="n"/>
    </row>
    <row r="143">
      <c r="A143" s="29" t="n"/>
      <c r="B143" s="29" t="n"/>
      <c r="C143" s="29" t="n"/>
      <c r="D143" s="32" t="n"/>
      <c r="E143" s="33">
        <f>IF(OR(A143="",C143=""),"",SUMIFS(Expenses!$F$5:$F$204,Expenses!$B$5:$B$204,A143,Expenses!$C$5:$C$204,C143))</f>
        <v/>
      </c>
      <c r="F143" s="33">
        <f>IF(D143="","",D143-N(E143))</f>
        <v/>
      </c>
      <c r="G143" s="35">
        <f>IF(OR(D143="",D143=0),"",N(E143)/D143)</f>
        <v/>
      </c>
      <c r="H143" s="35">
        <f>IF(A143="","",IFERROR(INDEX('Award terms'!$G$6:$G$30,MATCH(A143,'Award terms'!$A$6:$A$30,0)),""))</f>
        <v/>
      </c>
      <c r="I143" s="36">
        <f>IF(OR(G143="",H143=""),"",IF(G143&gt;1,"Over budget",IF(G143-H143&gt;0.1,"Ahead",IF(H143-G143&gt;0.25,"Behind","On track"))))</f>
        <v/>
      </c>
      <c r="J143" s="6" t="n"/>
    </row>
    <row r="144">
      <c r="A144" s="29" t="n"/>
      <c r="B144" s="29" t="n"/>
      <c r="C144" s="29" t="n"/>
      <c r="D144" s="32" t="n"/>
      <c r="E144" s="33">
        <f>IF(OR(A144="",C144=""),"",SUMIFS(Expenses!$F$5:$F$204,Expenses!$B$5:$B$204,A144,Expenses!$C$5:$C$204,C144))</f>
        <v/>
      </c>
      <c r="F144" s="33">
        <f>IF(D144="","",D144-N(E144))</f>
        <v/>
      </c>
      <c r="G144" s="35">
        <f>IF(OR(D144="",D144=0),"",N(E144)/D144)</f>
        <v/>
      </c>
      <c r="H144" s="35">
        <f>IF(A144="","",IFERROR(INDEX('Award terms'!$G$6:$G$30,MATCH(A144,'Award terms'!$A$6:$A$30,0)),""))</f>
        <v/>
      </c>
      <c r="I144" s="36">
        <f>IF(OR(G144="",H144=""),"",IF(G144&gt;1,"Over budget",IF(G144-H144&gt;0.1,"Ahead",IF(H144-G144&gt;0.25,"Behind","On track"))))</f>
        <v/>
      </c>
      <c r="J144" s="6" t="n"/>
    </row>
    <row r="145">
      <c r="A145" s="29" t="n"/>
      <c r="B145" s="29" t="n"/>
      <c r="C145" s="29" t="n"/>
      <c r="D145" s="32" t="n"/>
      <c r="E145" s="33">
        <f>IF(OR(A145="",C145=""),"",SUMIFS(Expenses!$F$5:$F$204,Expenses!$B$5:$B$204,A145,Expenses!$C$5:$C$204,C145))</f>
        <v/>
      </c>
      <c r="F145" s="33">
        <f>IF(D145="","",D145-N(E145))</f>
        <v/>
      </c>
      <c r="G145" s="35">
        <f>IF(OR(D145="",D145=0),"",N(E145)/D145)</f>
        <v/>
      </c>
      <c r="H145" s="35">
        <f>IF(A145="","",IFERROR(INDEX('Award terms'!$G$6:$G$30,MATCH(A145,'Award terms'!$A$6:$A$30,0)),""))</f>
        <v/>
      </c>
      <c r="I145" s="36">
        <f>IF(OR(G145="",H145=""),"",IF(G145&gt;1,"Over budget",IF(G145-H145&gt;0.1,"Ahead",IF(H145-G145&gt;0.25,"Behind","On track"))))</f>
        <v/>
      </c>
      <c r="J145" s="6" t="n"/>
    </row>
    <row r="146">
      <c r="A146" s="29" t="n"/>
      <c r="B146" s="29" t="n"/>
      <c r="C146" s="29" t="n"/>
      <c r="D146" s="32" t="n"/>
      <c r="E146" s="33">
        <f>IF(OR(A146="",C146=""),"",SUMIFS(Expenses!$F$5:$F$204,Expenses!$B$5:$B$204,A146,Expenses!$C$5:$C$204,C146))</f>
        <v/>
      </c>
      <c r="F146" s="33">
        <f>IF(D146="","",D146-N(E146))</f>
        <v/>
      </c>
      <c r="G146" s="35">
        <f>IF(OR(D146="",D146=0),"",N(E146)/D146)</f>
        <v/>
      </c>
      <c r="H146" s="35">
        <f>IF(A146="","",IFERROR(INDEX('Award terms'!$G$6:$G$30,MATCH(A146,'Award terms'!$A$6:$A$30,0)),""))</f>
        <v/>
      </c>
      <c r="I146" s="36">
        <f>IF(OR(G146="",H146=""),"",IF(G146&gt;1,"Over budget",IF(G146-H146&gt;0.1,"Ahead",IF(H146-G146&gt;0.25,"Behind","On track"))))</f>
        <v/>
      </c>
      <c r="J146" s="6" t="n"/>
    </row>
    <row r="147">
      <c r="A147" s="29" t="n"/>
      <c r="B147" s="29" t="n"/>
      <c r="C147" s="29" t="n"/>
      <c r="D147" s="32" t="n"/>
      <c r="E147" s="33">
        <f>IF(OR(A147="",C147=""),"",SUMIFS(Expenses!$F$5:$F$204,Expenses!$B$5:$B$204,A147,Expenses!$C$5:$C$204,C147))</f>
        <v/>
      </c>
      <c r="F147" s="33">
        <f>IF(D147="","",D147-N(E147))</f>
        <v/>
      </c>
      <c r="G147" s="35">
        <f>IF(OR(D147="",D147=0),"",N(E147)/D147)</f>
        <v/>
      </c>
      <c r="H147" s="35">
        <f>IF(A147="","",IFERROR(INDEX('Award terms'!$G$6:$G$30,MATCH(A147,'Award terms'!$A$6:$A$30,0)),""))</f>
        <v/>
      </c>
      <c r="I147" s="36">
        <f>IF(OR(G147="",H147=""),"",IF(G147&gt;1,"Over budget",IF(G147-H147&gt;0.1,"Ahead",IF(H147-G147&gt;0.25,"Behind","On track"))))</f>
        <v/>
      </c>
      <c r="J147" s="6" t="n"/>
    </row>
    <row r="148">
      <c r="A148" s="29" t="n"/>
      <c r="B148" s="29" t="n"/>
      <c r="C148" s="29" t="n"/>
      <c r="D148" s="32" t="n"/>
      <c r="E148" s="33">
        <f>IF(OR(A148="",C148=""),"",SUMIFS(Expenses!$F$5:$F$204,Expenses!$B$5:$B$204,A148,Expenses!$C$5:$C$204,C148))</f>
        <v/>
      </c>
      <c r="F148" s="33">
        <f>IF(D148="","",D148-N(E148))</f>
        <v/>
      </c>
      <c r="G148" s="35">
        <f>IF(OR(D148="",D148=0),"",N(E148)/D148)</f>
        <v/>
      </c>
      <c r="H148" s="35">
        <f>IF(A148="","",IFERROR(INDEX('Award terms'!$G$6:$G$30,MATCH(A148,'Award terms'!$A$6:$A$30,0)),""))</f>
        <v/>
      </c>
      <c r="I148" s="36">
        <f>IF(OR(G148="",H148=""),"",IF(G148&gt;1,"Over budget",IF(G148-H148&gt;0.1,"Ahead",IF(H148-G148&gt;0.25,"Behind","On track"))))</f>
        <v/>
      </c>
      <c r="J148" s="6" t="n"/>
    </row>
    <row r="149">
      <c r="A149" s="29" t="n"/>
      <c r="B149" s="29" t="n"/>
      <c r="C149" s="29" t="n"/>
      <c r="D149" s="32" t="n"/>
      <c r="E149" s="33">
        <f>IF(OR(A149="",C149=""),"",SUMIFS(Expenses!$F$5:$F$204,Expenses!$B$5:$B$204,A149,Expenses!$C$5:$C$204,C149))</f>
        <v/>
      </c>
      <c r="F149" s="33">
        <f>IF(D149="","",D149-N(E149))</f>
        <v/>
      </c>
      <c r="G149" s="35">
        <f>IF(OR(D149="",D149=0),"",N(E149)/D149)</f>
        <v/>
      </c>
      <c r="H149" s="35">
        <f>IF(A149="","",IFERROR(INDEX('Award terms'!$G$6:$G$30,MATCH(A149,'Award terms'!$A$6:$A$30,0)),""))</f>
        <v/>
      </c>
      <c r="I149" s="36">
        <f>IF(OR(G149="",H149=""),"",IF(G149&gt;1,"Over budget",IF(G149-H149&gt;0.1,"Ahead",IF(H149-G149&gt;0.25,"Behind","On track"))))</f>
        <v/>
      </c>
      <c r="J149" s="6" t="n"/>
    </row>
    <row r="150">
      <c r="A150" s="29" t="n"/>
      <c r="B150" s="29" t="n"/>
      <c r="C150" s="29" t="n"/>
      <c r="D150" s="32" t="n"/>
      <c r="E150" s="33">
        <f>IF(OR(A150="",C150=""),"",SUMIFS(Expenses!$F$5:$F$204,Expenses!$B$5:$B$204,A150,Expenses!$C$5:$C$204,C150))</f>
        <v/>
      </c>
      <c r="F150" s="33">
        <f>IF(D150="","",D150-N(E150))</f>
        <v/>
      </c>
      <c r="G150" s="35">
        <f>IF(OR(D150="",D150=0),"",N(E150)/D150)</f>
        <v/>
      </c>
      <c r="H150" s="35">
        <f>IF(A150="","",IFERROR(INDEX('Award terms'!$G$6:$G$30,MATCH(A150,'Award terms'!$A$6:$A$30,0)),""))</f>
        <v/>
      </c>
      <c r="I150" s="36">
        <f>IF(OR(G150="",H150=""),"",IF(G150&gt;1,"Over budget",IF(G150-H150&gt;0.1,"Ahead",IF(H150-G150&gt;0.25,"Behind","On track"))))</f>
        <v/>
      </c>
      <c r="J150" s="6" t="n"/>
    </row>
    <row r="151">
      <c r="A151" s="29" t="n"/>
      <c r="B151" s="29" t="n"/>
      <c r="C151" s="29" t="n"/>
      <c r="D151" s="32" t="n"/>
      <c r="E151" s="33">
        <f>IF(OR(A151="",C151=""),"",SUMIFS(Expenses!$F$5:$F$204,Expenses!$B$5:$B$204,A151,Expenses!$C$5:$C$204,C151))</f>
        <v/>
      </c>
      <c r="F151" s="33">
        <f>IF(D151="","",D151-N(E151))</f>
        <v/>
      </c>
      <c r="G151" s="35">
        <f>IF(OR(D151="",D151=0),"",N(E151)/D151)</f>
        <v/>
      </c>
      <c r="H151" s="35">
        <f>IF(A151="","",IFERROR(INDEX('Award terms'!$G$6:$G$30,MATCH(A151,'Award terms'!$A$6:$A$30,0)),""))</f>
        <v/>
      </c>
      <c r="I151" s="36">
        <f>IF(OR(G151="",H151=""),"",IF(G151&gt;1,"Over budget",IF(G151-H151&gt;0.1,"Ahead",IF(H151-G151&gt;0.25,"Behind","On track"))))</f>
        <v/>
      </c>
      <c r="J151" s="6" t="n"/>
    </row>
    <row r="152">
      <c r="A152" s="29" t="n"/>
      <c r="B152" s="29" t="n"/>
      <c r="C152" s="29" t="n"/>
      <c r="D152" s="32" t="n"/>
      <c r="E152" s="33">
        <f>IF(OR(A152="",C152=""),"",SUMIFS(Expenses!$F$5:$F$204,Expenses!$B$5:$B$204,A152,Expenses!$C$5:$C$204,C152))</f>
        <v/>
      </c>
      <c r="F152" s="33">
        <f>IF(D152="","",D152-N(E152))</f>
        <v/>
      </c>
      <c r="G152" s="35">
        <f>IF(OR(D152="",D152=0),"",N(E152)/D152)</f>
        <v/>
      </c>
      <c r="H152" s="35">
        <f>IF(A152="","",IFERROR(INDEX('Award terms'!$G$6:$G$30,MATCH(A152,'Award terms'!$A$6:$A$30,0)),""))</f>
        <v/>
      </c>
      <c r="I152" s="36">
        <f>IF(OR(G152="",H152=""),"",IF(G152&gt;1,"Over budget",IF(G152-H152&gt;0.1,"Ahead",IF(H152-G152&gt;0.25,"Behind","On track"))))</f>
        <v/>
      </c>
      <c r="J152" s="6" t="n"/>
    </row>
    <row r="153">
      <c r="A153" s="29" t="n"/>
      <c r="B153" s="29" t="n"/>
      <c r="C153" s="29" t="n"/>
      <c r="D153" s="32" t="n"/>
      <c r="E153" s="33">
        <f>IF(OR(A153="",C153=""),"",SUMIFS(Expenses!$F$5:$F$204,Expenses!$B$5:$B$204,A153,Expenses!$C$5:$C$204,C153))</f>
        <v/>
      </c>
      <c r="F153" s="33">
        <f>IF(D153="","",D153-N(E153))</f>
        <v/>
      </c>
      <c r="G153" s="35">
        <f>IF(OR(D153="",D153=0),"",N(E153)/D153)</f>
        <v/>
      </c>
      <c r="H153" s="35">
        <f>IF(A153="","",IFERROR(INDEX('Award terms'!$G$6:$G$30,MATCH(A153,'Award terms'!$A$6:$A$30,0)),""))</f>
        <v/>
      </c>
      <c r="I153" s="36">
        <f>IF(OR(G153="",H153=""),"",IF(G153&gt;1,"Over budget",IF(G153-H153&gt;0.1,"Ahead",IF(H153-G153&gt;0.25,"Behind","On track"))))</f>
        <v/>
      </c>
      <c r="J153" s="6" t="n"/>
    </row>
    <row r="154">
      <c r="A154" s="29" t="n"/>
      <c r="B154" s="29" t="n"/>
      <c r="C154" s="29" t="n"/>
      <c r="D154" s="32" t="n"/>
      <c r="E154" s="33">
        <f>IF(OR(A154="",C154=""),"",SUMIFS(Expenses!$F$5:$F$204,Expenses!$B$5:$B$204,A154,Expenses!$C$5:$C$204,C154))</f>
        <v/>
      </c>
      <c r="F154" s="33">
        <f>IF(D154="","",D154-N(E154))</f>
        <v/>
      </c>
      <c r="G154" s="35">
        <f>IF(OR(D154="",D154=0),"",N(E154)/D154)</f>
        <v/>
      </c>
      <c r="H154" s="35">
        <f>IF(A154="","",IFERROR(INDEX('Award terms'!$G$6:$G$30,MATCH(A154,'Award terms'!$A$6:$A$30,0)),""))</f>
        <v/>
      </c>
      <c r="I154" s="36">
        <f>IF(OR(G154="",H154=""),"",IF(G154&gt;1,"Over budget",IF(G154-H154&gt;0.1,"Ahead",IF(H154-G154&gt;0.25,"Behind","On track"))))</f>
        <v/>
      </c>
      <c r="J154" s="6" t="n"/>
    </row>
    <row r="155">
      <c r="A155" s="29" t="n"/>
      <c r="B155" s="29" t="n"/>
      <c r="C155" s="29" t="n"/>
      <c r="D155" s="32" t="n"/>
      <c r="E155" s="33">
        <f>IF(OR(A155="",C155=""),"",SUMIFS(Expenses!$F$5:$F$204,Expenses!$B$5:$B$204,A155,Expenses!$C$5:$C$204,C155))</f>
        <v/>
      </c>
      <c r="F155" s="33">
        <f>IF(D155="","",D155-N(E155))</f>
        <v/>
      </c>
      <c r="G155" s="35">
        <f>IF(OR(D155="",D155=0),"",N(E155)/D155)</f>
        <v/>
      </c>
      <c r="H155" s="35">
        <f>IF(A155="","",IFERROR(INDEX('Award terms'!$G$6:$G$30,MATCH(A155,'Award terms'!$A$6:$A$30,0)),""))</f>
        <v/>
      </c>
      <c r="I155" s="36">
        <f>IF(OR(G155="",H155=""),"",IF(G155&gt;1,"Over budget",IF(G155-H155&gt;0.1,"Ahead",IF(H155-G155&gt;0.25,"Behind","On track"))))</f>
        <v/>
      </c>
      <c r="J155" s="6" t="n"/>
    </row>
    <row r="156">
      <c r="A156" s="29" t="n"/>
      <c r="B156" s="29" t="n"/>
      <c r="C156" s="29" t="n"/>
      <c r="D156" s="32" t="n"/>
      <c r="E156" s="33">
        <f>IF(OR(A156="",C156=""),"",SUMIFS(Expenses!$F$5:$F$204,Expenses!$B$5:$B$204,A156,Expenses!$C$5:$C$204,C156))</f>
        <v/>
      </c>
      <c r="F156" s="33">
        <f>IF(D156="","",D156-N(E156))</f>
        <v/>
      </c>
      <c r="G156" s="35">
        <f>IF(OR(D156="",D156=0),"",N(E156)/D156)</f>
        <v/>
      </c>
      <c r="H156" s="35">
        <f>IF(A156="","",IFERROR(INDEX('Award terms'!$G$6:$G$30,MATCH(A156,'Award terms'!$A$6:$A$30,0)),""))</f>
        <v/>
      </c>
      <c r="I156" s="36">
        <f>IF(OR(G156="",H156=""),"",IF(G156&gt;1,"Over budget",IF(G156-H156&gt;0.1,"Ahead",IF(H156-G156&gt;0.25,"Behind","On track"))))</f>
        <v/>
      </c>
      <c r="J156" s="6" t="n"/>
    </row>
    <row r="157">
      <c r="A157" s="29" t="n"/>
      <c r="B157" s="29" t="n"/>
      <c r="C157" s="29" t="n"/>
      <c r="D157" s="32" t="n"/>
      <c r="E157" s="33">
        <f>IF(OR(A157="",C157=""),"",SUMIFS(Expenses!$F$5:$F$204,Expenses!$B$5:$B$204,A157,Expenses!$C$5:$C$204,C157))</f>
        <v/>
      </c>
      <c r="F157" s="33">
        <f>IF(D157="","",D157-N(E157))</f>
        <v/>
      </c>
      <c r="G157" s="35">
        <f>IF(OR(D157="",D157=0),"",N(E157)/D157)</f>
        <v/>
      </c>
      <c r="H157" s="35">
        <f>IF(A157="","",IFERROR(INDEX('Award terms'!$G$6:$G$30,MATCH(A157,'Award terms'!$A$6:$A$30,0)),""))</f>
        <v/>
      </c>
      <c r="I157" s="36">
        <f>IF(OR(G157="",H157=""),"",IF(G157&gt;1,"Over budget",IF(G157-H157&gt;0.1,"Ahead",IF(H157-G157&gt;0.25,"Behind","On track"))))</f>
        <v/>
      </c>
      <c r="J157" s="6" t="n"/>
    </row>
    <row r="158">
      <c r="A158" s="29" t="n"/>
      <c r="B158" s="29" t="n"/>
      <c r="C158" s="29" t="n"/>
      <c r="D158" s="32" t="n"/>
      <c r="E158" s="33">
        <f>IF(OR(A158="",C158=""),"",SUMIFS(Expenses!$F$5:$F$204,Expenses!$B$5:$B$204,A158,Expenses!$C$5:$C$204,C158))</f>
        <v/>
      </c>
      <c r="F158" s="33">
        <f>IF(D158="","",D158-N(E158))</f>
        <v/>
      </c>
      <c r="G158" s="35">
        <f>IF(OR(D158="",D158=0),"",N(E158)/D158)</f>
        <v/>
      </c>
      <c r="H158" s="35">
        <f>IF(A158="","",IFERROR(INDEX('Award terms'!$G$6:$G$30,MATCH(A158,'Award terms'!$A$6:$A$30,0)),""))</f>
        <v/>
      </c>
      <c r="I158" s="36">
        <f>IF(OR(G158="",H158=""),"",IF(G158&gt;1,"Over budget",IF(G158-H158&gt;0.1,"Ahead",IF(H158-G158&gt;0.25,"Behind","On track"))))</f>
        <v/>
      </c>
      <c r="J158" s="6" t="n"/>
    </row>
    <row r="159">
      <c r="A159" s="29" t="n"/>
      <c r="B159" s="29" t="n"/>
      <c r="C159" s="29" t="n"/>
      <c r="D159" s="32" t="n"/>
      <c r="E159" s="33">
        <f>IF(OR(A159="",C159=""),"",SUMIFS(Expenses!$F$5:$F$204,Expenses!$B$5:$B$204,A159,Expenses!$C$5:$C$204,C159))</f>
        <v/>
      </c>
      <c r="F159" s="33">
        <f>IF(D159="","",D159-N(E159))</f>
        <v/>
      </c>
      <c r="G159" s="35">
        <f>IF(OR(D159="",D159=0),"",N(E159)/D159)</f>
        <v/>
      </c>
      <c r="H159" s="35">
        <f>IF(A159="","",IFERROR(INDEX('Award terms'!$G$6:$G$30,MATCH(A159,'Award terms'!$A$6:$A$30,0)),""))</f>
        <v/>
      </c>
      <c r="I159" s="36">
        <f>IF(OR(G159="",H159=""),"",IF(G159&gt;1,"Over budget",IF(G159-H159&gt;0.1,"Ahead",IF(H159-G159&gt;0.25,"Behind","On track"))))</f>
        <v/>
      </c>
      <c r="J159" s="6" t="n"/>
    </row>
    <row r="160">
      <c r="A160" s="29" t="n"/>
      <c r="B160" s="29" t="n"/>
      <c r="C160" s="29" t="n"/>
      <c r="D160" s="32" t="n"/>
      <c r="E160" s="33">
        <f>IF(OR(A160="",C160=""),"",SUMIFS(Expenses!$F$5:$F$204,Expenses!$B$5:$B$204,A160,Expenses!$C$5:$C$204,C160))</f>
        <v/>
      </c>
      <c r="F160" s="33">
        <f>IF(D160="","",D160-N(E160))</f>
        <v/>
      </c>
      <c r="G160" s="35">
        <f>IF(OR(D160="",D160=0),"",N(E160)/D160)</f>
        <v/>
      </c>
      <c r="H160" s="35">
        <f>IF(A160="","",IFERROR(INDEX('Award terms'!$G$6:$G$30,MATCH(A160,'Award terms'!$A$6:$A$30,0)),""))</f>
        <v/>
      </c>
      <c r="I160" s="36">
        <f>IF(OR(G160="",H160=""),"",IF(G160&gt;1,"Over budget",IF(G160-H160&gt;0.1,"Ahead",IF(H160-G160&gt;0.25,"Behind","On track"))))</f>
        <v/>
      </c>
      <c r="J160" s="6" t="n"/>
    </row>
    <row r="161">
      <c r="A161" s="29" t="n"/>
      <c r="B161" s="29" t="n"/>
      <c r="C161" s="29" t="n"/>
      <c r="D161" s="32" t="n"/>
      <c r="E161" s="33">
        <f>IF(OR(A161="",C161=""),"",SUMIFS(Expenses!$F$5:$F$204,Expenses!$B$5:$B$204,A161,Expenses!$C$5:$C$204,C161))</f>
        <v/>
      </c>
      <c r="F161" s="33">
        <f>IF(D161="","",D161-N(E161))</f>
        <v/>
      </c>
      <c r="G161" s="35">
        <f>IF(OR(D161="",D161=0),"",N(E161)/D161)</f>
        <v/>
      </c>
      <c r="H161" s="35">
        <f>IF(A161="","",IFERROR(INDEX('Award terms'!$G$6:$G$30,MATCH(A161,'Award terms'!$A$6:$A$30,0)),""))</f>
        <v/>
      </c>
      <c r="I161" s="36">
        <f>IF(OR(G161="",H161=""),"",IF(G161&gt;1,"Over budget",IF(G161-H161&gt;0.1,"Ahead",IF(H161-G161&gt;0.25,"Behind","On track"))))</f>
        <v/>
      </c>
      <c r="J161" s="6" t="n"/>
    </row>
    <row r="162">
      <c r="A162" s="29" t="n"/>
      <c r="B162" s="29" t="n"/>
      <c r="C162" s="29" t="n"/>
      <c r="D162" s="32" t="n"/>
      <c r="E162" s="33">
        <f>IF(OR(A162="",C162=""),"",SUMIFS(Expenses!$F$5:$F$204,Expenses!$B$5:$B$204,A162,Expenses!$C$5:$C$204,C162))</f>
        <v/>
      </c>
      <c r="F162" s="33">
        <f>IF(D162="","",D162-N(E162))</f>
        <v/>
      </c>
      <c r="G162" s="35">
        <f>IF(OR(D162="",D162=0),"",N(E162)/D162)</f>
        <v/>
      </c>
      <c r="H162" s="35">
        <f>IF(A162="","",IFERROR(INDEX('Award terms'!$G$6:$G$30,MATCH(A162,'Award terms'!$A$6:$A$30,0)),""))</f>
        <v/>
      </c>
      <c r="I162" s="36">
        <f>IF(OR(G162="",H162=""),"",IF(G162&gt;1,"Over budget",IF(G162-H162&gt;0.1,"Ahead",IF(H162-G162&gt;0.25,"Behind","On track"))))</f>
        <v/>
      </c>
      <c r="J162" s="6" t="n"/>
    </row>
    <row r="163">
      <c r="A163" s="29" t="n"/>
      <c r="B163" s="29" t="n"/>
      <c r="C163" s="29" t="n"/>
      <c r="D163" s="32" t="n"/>
      <c r="E163" s="33">
        <f>IF(OR(A163="",C163=""),"",SUMIFS(Expenses!$F$5:$F$204,Expenses!$B$5:$B$204,A163,Expenses!$C$5:$C$204,C163))</f>
        <v/>
      </c>
      <c r="F163" s="33">
        <f>IF(D163="","",D163-N(E163))</f>
        <v/>
      </c>
      <c r="G163" s="35">
        <f>IF(OR(D163="",D163=0),"",N(E163)/D163)</f>
        <v/>
      </c>
      <c r="H163" s="35">
        <f>IF(A163="","",IFERROR(INDEX('Award terms'!$G$6:$G$30,MATCH(A163,'Award terms'!$A$6:$A$30,0)),""))</f>
        <v/>
      </c>
      <c r="I163" s="36">
        <f>IF(OR(G163="",H163=""),"",IF(G163&gt;1,"Over budget",IF(G163-H163&gt;0.1,"Ahead",IF(H163-G163&gt;0.25,"Behind","On track"))))</f>
        <v/>
      </c>
      <c r="J163" s="6" t="n"/>
    </row>
    <row r="164">
      <c r="A164" s="29" t="n"/>
      <c r="B164" s="29" t="n"/>
      <c r="C164" s="29" t="n"/>
      <c r="D164" s="32" t="n"/>
      <c r="E164" s="33">
        <f>IF(OR(A164="",C164=""),"",SUMIFS(Expenses!$F$5:$F$204,Expenses!$B$5:$B$204,A164,Expenses!$C$5:$C$204,C164))</f>
        <v/>
      </c>
      <c r="F164" s="33">
        <f>IF(D164="","",D164-N(E164))</f>
        <v/>
      </c>
      <c r="G164" s="35">
        <f>IF(OR(D164="",D164=0),"",N(E164)/D164)</f>
        <v/>
      </c>
      <c r="H164" s="35">
        <f>IF(A164="","",IFERROR(INDEX('Award terms'!$G$6:$G$30,MATCH(A164,'Award terms'!$A$6:$A$30,0)),""))</f>
        <v/>
      </c>
      <c r="I164" s="36">
        <f>IF(OR(G164="",H164=""),"",IF(G164&gt;1,"Over budget",IF(G164-H164&gt;0.1,"Ahead",IF(H164-G164&gt;0.25,"Behind","On track"))))</f>
        <v/>
      </c>
      <c r="J164" s="6" t="n"/>
    </row>
    <row r="165">
      <c r="A165" s="29" t="n"/>
      <c r="B165" s="29" t="n"/>
      <c r="C165" s="29" t="n"/>
      <c r="D165" s="32" t="n"/>
      <c r="E165" s="33">
        <f>IF(OR(A165="",C165=""),"",SUMIFS(Expenses!$F$5:$F$204,Expenses!$B$5:$B$204,A165,Expenses!$C$5:$C$204,C165))</f>
        <v/>
      </c>
      <c r="F165" s="33">
        <f>IF(D165="","",D165-N(E165))</f>
        <v/>
      </c>
      <c r="G165" s="35">
        <f>IF(OR(D165="",D165=0),"",N(E165)/D165)</f>
        <v/>
      </c>
      <c r="H165" s="35">
        <f>IF(A165="","",IFERROR(INDEX('Award terms'!$G$6:$G$30,MATCH(A165,'Award terms'!$A$6:$A$30,0)),""))</f>
        <v/>
      </c>
      <c r="I165" s="36">
        <f>IF(OR(G165="",H165=""),"",IF(G165&gt;1,"Over budget",IF(G165-H165&gt;0.1,"Ahead",IF(H165-G165&gt;0.25,"Behind","On track"))))</f>
        <v/>
      </c>
      <c r="J165" s="6" t="n"/>
    </row>
    <row r="166">
      <c r="A166" s="29" t="n"/>
      <c r="B166" s="29" t="n"/>
      <c r="C166" s="29" t="n"/>
      <c r="D166" s="32" t="n"/>
      <c r="E166" s="33">
        <f>IF(OR(A166="",C166=""),"",SUMIFS(Expenses!$F$5:$F$204,Expenses!$B$5:$B$204,A166,Expenses!$C$5:$C$204,C166))</f>
        <v/>
      </c>
      <c r="F166" s="33">
        <f>IF(D166="","",D166-N(E166))</f>
        <v/>
      </c>
      <c r="G166" s="35">
        <f>IF(OR(D166="",D166=0),"",N(E166)/D166)</f>
        <v/>
      </c>
      <c r="H166" s="35">
        <f>IF(A166="","",IFERROR(INDEX('Award terms'!$G$6:$G$30,MATCH(A166,'Award terms'!$A$6:$A$30,0)),""))</f>
        <v/>
      </c>
      <c r="I166" s="36">
        <f>IF(OR(G166="",H166=""),"",IF(G166&gt;1,"Over budget",IF(G166-H166&gt;0.1,"Ahead",IF(H166-G166&gt;0.25,"Behind","On track"))))</f>
        <v/>
      </c>
      <c r="J166" s="6" t="n"/>
    </row>
    <row r="167">
      <c r="A167" s="29" t="n"/>
      <c r="B167" s="29" t="n"/>
      <c r="C167" s="29" t="n"/>
      <c r="D167" s="32" t="n"/>
      <c r="E167" s="33">
        <f>IF(OR(A167="",C167=""),"",SUMIFS(Expenses!$F$5:$F$204,Expenses!$B$5:$B$204,A167,Expenses!$C$5:$C$204,C167))</f>
        <v/>
      </c>
      <c r="F167" s="33">
        <f>IF(D167="","",D167-N(E167))</f>
        <v/>
      </c>
      <c r="G167" s="35">
        <f>IF(OR(D167="",D167=0),"",N(E167)/D167)</f>
        <v/>
      </c>
      <c r="H167" s="35">
        <f>IF(A167="","",IFERROR(INDEX('Award terms'!$G$6:$G$30,MATCH(A167,'Award terms'!$A$6:$A$30,0)),""))</f>
        <v/>
      </c>
      <c r="I167" s="36">
        <f>IF(OR(G167="",H167=""),"",IF(G167&gt;1,"Over budget",IF(G167-H167&gt;0.1,"Ahead",IF(H167-G167&gt;0.25,"Behind","On track"))))</f>
        <v/>
      </c>
      <c r="J167" s="6" t="n"/>
    </row>
    <row r="168">
      <c r="A168" s="29" t="n"/>
      <c r="B168" s="29" t="n"/>
      <c r="C168" s="29" t="n"/>
      <c r="D168" s="32" t="n"/>
      <c r="E168" s="33">
        <f>IF(OR(A168="",C168=""),"",SUMIFS(Expenses!$F$5:$F$204,Expenses!$B$5:$B$204,A168,Expenses!$C$5:$C$204,C168))</f>
        <v/>
      </c>
      <c r="F168" s="33">
        <f>IF(D168="","",D168-N(E168))</f>
        <v/>
      </c>
      <c r="G168" s="35">
        <f>IF(OR(D168="",D168=0),"",N(E168)/D168)</f>
        <v/>
      </c>
      <c r="H168" s="35">
        <f>IF(A168="","",IFERROR(INDEX('Award terms'!$G$6:$G$30,MATCH(A168,'Award terms'!$A$6:$A$30,0)),""))</f>
        <v/>
      </c>
      <c r="I168" s="36">
        <f>IF(OR(G168="",H168=""),"",IF(G168&gt;1,"Over budget",IF(G168-H168&gt;0.1,"Ahead",IF(H168-G168&gt;0.25,"Behind","On track"))))</f>
        <v/>
      </c>
      <c r="J168" s="6" t="n"/>
    </row>
    <row r="169">
      <c r="A169" s="29" t="n"/>
      <c r="B169" s="29" t="n"/>
      <c r="C169" s="29" t="n"/>
      <c r="D169" s="32" t="n"/>
      <c r="E169" s="33">
        <f>IF(OR(A169="",C169=""),"",SUMIFS(Expenses!$F$5:$F$204,Expenses!$B$5:$B$204,A169,Expenses!$C$5:$C$204,C169))</f>
        <v/>
      </c>
      <c r="F169" s="33">
        <f>IF(D169="","",D169-N(E169))</f>
        <v/>
      </c>
      <c r="G169" s="35">
        <f>IF(OR(D169="",D169=0),"",N(E169)/D169)</f>
        <v/>
      </c>
      <c r="H169" s="35">
        <f>IF(A169="","",IFERROR(INDEX('Award terms'!$G$6:$G$30,MATCH(A169,'Award terms'!$A$6:$A$30,0)),""))</f>
        <v/>
      </c>
      <c r="I169" s="36">
        <f>IF(OR(G169="",H169=""),"",IF(G169&gt;1,"Over budget",IF(G169-H169&gt;0.1,"Ahead",IF(H169-G169&gt;0.25,"Behind","On track"))))</f>
        <v/>
      </c>
      <c r="J169" s="6" t="n"/>
    </row>
    <row r="170">
      <c r="A170" s="29" t="n"/>
      <c r="B170" s="29" t="n"/>
      <c r="C170" s="29" t="n"/>
      <c r="D170" s="32" t="n"/>
      <c r="E170" s="33">
        <f>IF(OR(A170="",C170=""),"",SUMIFS(Expenses!$F$5:$F$204,Expenses!$B$5:$B$204,A170,Expenses!$C$5:$C$204,C170))</f>
        <v/>
      </c>
      <c r="F170" s="33">
        <f>IF(D170="","",D170-N(E170))</f>
        <v/>
      </c>
      <c r="G170" s="35">
        <f>IF(OR(D170="",D170=0),"",N(E170)/D170)</f>
        <v/>
      </c>
      <c r="H170" s="35">
        <f>IF(A170="","",IFERROR(INDEX('Award terms'!$G$6:$G$30,MATCH(A170,'Award terms'!$A$6:$A$30,0)),""))</f>
        <v/>
      </c>
      <c r="I170" s="36">
        <f>IF(OR(G170="",H170=""),"",IF(G170&gt;1,"Over budget",IF(G170-H170&gt;0.1,"Ahead",IF(H170-G170&gt;0.25,"Behind","On track"))))</f>
        <v/>
      </c>
      <c r="J170" s="6" t="n"/>
    </row>
    <row r="171">
      <c r="A171" s="29" t="n"/>
      <c r="B171" s="29" t="n"/>
      <c r="C171" s="29" t="n"/>
      <c r="D171" s="32" t="n"/>
      <c r="E171" s="33">
        <f>IF(OR(A171="",C171=""),"",SUMIFS(Expenses!$F$5:$F$204,Expenses!$B$5:$B$204,A171,Expenses!$C$5:$C$204,C171))</f>
        <v/>
      </c>
      <c r="F171" s="33">
        <f>IF(D171="","",D171-N(E171))</f>
        <v/>
      </c>
      <c r="G171" s="35">
        <f>IF(OR(D171="",D171=0),"",N(E171)/D171)</f>
        <v/>
      </c>
      <c r="H171" s="35">
        <f>IF(A171="","",IFERROR(INDEX('Award terms'!$G$6:$G$30,MATCH(A171,'Award terms'!$A$6:$A$30,0)),""))</f>
        <v/>
      </c>
      <c r="I171" s="36">
        <f>IF(OR(G171="",H171=""),"",IF(G171&gt;1,"Over budget",IF(G171-H171&gt;0.1,"Ahead",IF(H171-G171&gt;0.25,"Behind","On track"))))</f>
        <v/>
      </c>
      <c r="J171" s="6" t="n"/>
    </row>
    <row r="172">
      <c r="A172" s="29" t="n"/>
      <c r="B172" s="29" t="n"/>
      <c r="C172" s="29" t="n"/>
      <c r="D172" s="32" t="n"/>
      <c r="E172" s="33">
        <f>IF(OR(A172="",C172=""),"",SUMIFS(Expenses!$F$5:$F$204,Expenses!$B$5:$B$204,A172,Expenses!$C$5:$C$204,C172))</f>
        <v/>
      </c>
      <c r="F172" s="33">
        <f>IF(D172="","",D172-N(E172))</f>
        <v/>
      </c>
      <c r="G172" s="35">
        <f>IF(OR(D172="",D172=0),"",N(E172)/D172)</f>
        <v/>
      </c>
      <c r="H172" s="35">
        <f>IF(A172="","",IFERROR(INDEX('Award terms'!$G$6:$G$30,MATCH(A172,'Award terms'!$A$6:$A$30,0)),""))</f>
        <v/>
      </c>
      <c r="I172" s="36">
        <f>IF(OR(G172="",H172=""),"",IF(G172&gt;1,"Over budget",IF(G172-H172&gt;0.1,"Ahead",IF(H172-G172&gt;0.25,"Behind","On track"))))</f>
        <v/>
      </c>
      <c r="J172" s="6" t="n"/>
    </row>
    <row r="173">
      <c r="A173" s="29" t="n"/>
      <c r="B173" s="29" t="n"/>
      <c r="C173" s="29" t="n"/>
      <c r="D173" s="32" t="n"/>
      <c r="E173" s="33">
        <f>IF(OR(A173="",C173=""),"",SUMIFS(Expenses!$F$5:$F$204,Expenses!$B$5:$B$204,A173,Expenses!$C$5:$C$204,C173))</f>
        <v/>
      </c>
      <c r="F173" s="33">
        <f>IF(D173="","",D173-N(E173))</f>
        <v/>
      </c>
      <c r="G173" s="35">
        <f>IF(OR(D173="",D173=0),"",N(E173)/D173)</f>
        <v/>
      </c>
      <c r="H173" s="35">
        <f>IF(A173="","",IFERROR(INDEX('Award terms'!$G$6:$G$30,MATCH(A173,'Award terms'!$A$6:$A$30,0)),""))</f>
        <v/>
      </c>
      <c r="I173" s="36">
        <f>IF(OR(G173="",H173=""),"",IF(G173&gt;1,"Over budget",IF(G173-H173&gt;0.1,"Ahead",IF(H173-G173&gt;0.25,"Behind","On track"))))</f>
        <v/>
      </c>
      <c r="J173" s="6" t="n"/>
    </row>
    <row r="174">
      <c r="A174" s="29" t="n"/>
      <c r="B174" s="29" t="n"/>
      <c r="C174" s="29" t="n"/>
      <c r="D174" s="32" t="n"/>
      <c r="E174" s="33">
        <f>IF(OR(A174="",C174=""),"",SUMIFS(Expenses!$F$5:$F$204,Expenses!$B$5:$B$204,A174,Expenses!$C$5:$C$204,C174))</f>
        <v/>
      </c>
      <c r="F174" s="33">
        <f>IF(D174="","",D174-N(E174))</f>
        <v/>
      </c>
      <c r="G174" s="35">
        <f>IF(OR(D174="",D174=0),"",N(E174)/D174)</f>
        <v/>
      </c>
      <c r="H174" s="35">
        <f>IF(A174="","",IFERROR(INDEX('Award terms'!$G$6:$G$30,MATCH(A174,'Award terms'!$A$6:$A$30,0)),""))</f>
        <v/>
      </c>
      <c r="I174" s="36">
        <f>IF(OR(G174="",H174=""),"",IF(G174&gt;1,"Over budget",IF(G174-H174&gt;0.1,"Ahead",IF(H174-G174&gt;0.25,"Behind","On track"))))</f>
        <v/>
      </c>
      <c r="J174" s="6" t="n"/>
    </row>
    <row r="175">
      <c r="A175" s="29" t="n"/>
      <c r="B175" s="29" t="n"/>
      <c r="C175" s="29" t="n"/>
      <c r="D175" s="32" t="n"/>
      <c r="E175" s="33">
        <f>IF(OR(A175="",C175=""),"",SUMIFS(Expenses!$F$5:$F$204,Expenses!$B$5:$B$204,A175,Expenses!$C$5:$C$204,C175))</f>
        <v/>
      </c>
      <c r="F175" s="33">
        <f>IF(D175="","",D175-N(E175))</f>
        <v/>
      </c>
      <c r="G175" s="35">
        <f>IF(OR(D175="",D175=0),"",N(E175)/D175)</f>
        <v/>
      </c>
      <c r="H175" s="35">
        <f>IF(A175="","",IFERROR(INDEX('Award terms'!$G$6:$G$30,MATCH(A175,'Award terms'!$A$6:$A$30,0)),""))</f>
        <v/>
      </c>
      <c r="I175" s="36">
        <f>IF(OR(G175="",H175=""),"",IF(G175&gt;1,"Over budget",IF(G175-H175&gt;0.1,"Ahead",IF(H175-G175&gt;0.25,"Behind","On track"))))</f>
        <v/>
      </c>
      <c r="J175" s="6" t="n"/>
    </row>
    <row r="176">
      <c r="A176" s="29" t="n"/>
      <c r="B176" s="29" t="n"/>
      <c r="C176" s="29" t="n"/>
      <c r="D176" s="32" t="n"/>
      <c r="E176" s="33">
        <f>IF(OR(A176="",C176=""),"",SUMIFS(Expenses!$F$5:$F$204,Expenses!$B$5:$B$204,A176,Expenses!$C$5:$C$204,C176))</f>
        <v/>
      </c>
      <c r="F176" s="33">
        <f>IF(D176="","",D176-N(E176))</f>
        <v/>
      </c>
      <c r="G176" s="35">
        <f>IF(OR(D176="",D176=0),"",N(E176)/D176)</f>
        <v/>
      </c>
      <c r="H176" s="35">
        <f>IF(A176="","",IFERROR(INDEX('Award terms'!$G$6:$G$30,MATCH(A176,'Award terms'!$A$6:$A$30,0)),""))</f>
        <v/>
      </c>
      <c r="I176" s="36">
        <f>IF(OR(G176="",H176=""),"",IF(G176&gt;1,"Over budget",IF(G176-H176&gt;0.1,"Ahead",IF(H176-G176&gt;0.25,"Behind","On track"))))</f>
        <v/>
      </c>
      <c r="J176" s="6" t="n"/>
    </row>
    <row r="177">
      <c r="A177" s="29" t="n"/>
      <c r="B177" s="29" t="n"/>
      <c r="C177" s="29" t="n"/>
      <c r="D177" s="32" t="n"/>
      <c r="E177" s="33">
        <f>IF(OR(A177="",C177=""),"",SUMIFS(Expenses!$F$5:$F$204,Expenses!$B$5:$B$204,A177,Expenses!$C$5:$C$204,C177))</f>
        <v/>
      </c>
      <c r="F177" s="33">
        <f>IF(D177="","",D177-N(E177))</f>
        <v/>
      </c>
      <c r="G177" s="35">
        <f>IF(OR(D177="",D177=0),"",N(E177)/D177)</f>
        <v/>
      </c>
      <c r="H177" s="35">
        <f>IF(A177="","",IFERROR(INDEX('Award terms'!$G$6:$G$30,MATCH(A177,'Award terms'!$A$6:$A$30,0)),""))</f>
        <v/>
      </c>
      <c r="I177" s="36">
        <f>IF(OR(G177="",H177=""),"",IF(G177&gt;1,"Over budget",IF(G177-H177&gt;0.1,"Ahead",IF(H177-G177&gt;0.25,"Behind","On track"))))</f>
        <v/>
      </c>
      <c r="J177" s="6" t="n"/>
    </row>
    <row r="178">
      <c r="A178" s="29" t="n"/>
      <c r="B178" s="29" t="n"/>
      <c r="C178" s="29" t="n"/>
      <c r="D178" s="32" t="n"/>
      <c r="E178" s="33">
        <f>IF(OR(A178="",C178=""),"",SUMIFS(Expenses!$F$5:$F$204,Expenses!$B$5:$B$204,A178,Expenses!$C$5:$C$204,C178))</f>
        <v/>
      </c>
      <c r="F178" s="33">
        <f>IF(D178="","",D178-N(E178))</f>
        <v/>
      </c>
      <c r="G178" s="35">
        <f>IF(OR(D178="",D178=0),"",N(E178)/D178)</f>
        <v/>
      </c>
      <c r="H178" s="35">
        <f>IF(A178="","",IFERROR(INDEX('Award terms'!$G$6:$G$30,MATCH(A178,'Award terms'!$A$6:$A$30,0)),""))</f>
        <v/>
      </c>
      <c r="I178" s="36">
        <f>IF(OR(G178="",H178=""),"",IF(G178&gt;1,"Over budget",IF(G178-H178&gt;0.1,"Ahead",IF(H178-G178&gt;0.25,"Behind","On track"))))</f>
        <v/>
      </c>
      <c r="J178" s="6" t="n"/>
    </row>
    <row r="179">
      <c r="A179" s="29" t="n"/>
      <c r="B179" s="29" t="n"/>
      <c r="C179" s="29" t="n"/>
      <c r="D179" s="32" t="n"/>
      <c r="E179" s="33">
        <f>IF(OR(A179="",C179=""),"",SUMIFS(Expenses!$F$5:$F$204,Expenses!$B$5:$B$204,A179,Expenses!$C$5:$C$204,C179))</f>
        <v/>
      </c>
      <c r="F179" s="33">
        <f>IF(D179="","",D179-N(E179))</f>
        <v/>
      </c>
      <c r="G179" s="35">
        <f>IF(OR(D179="",D179=0),"",N(E179)/D179)</f>
        <v/>
      </c>
      <c r="H179" s="35">
        <f>IF(A179="","",IFERROR(INDEX('Award terms'!$G$6:$G$30,MATCH(A179,'Award terms'!$A$6:$A$30,0)),""))</f>
        <v/>
      </c>
      <c r="I179" s="36">
        <f>IF(OR(G179="",H179=""),"",IF(G179&gt;1,"Over budget",IF(G179-H179&gt;0.1,"Ahead",IF(H179-G179&gt;0.25,"Behind","On track"))))</f>
        <v/>
      </c>
      <c r="J179" s="6" t="n"/>
    </row>
    <row r="180">
      <c r="A180" s="29" t="n"/>
      <c r="B180" s="29" t="n"/>
      <c r="C180" s="29" t="n"/>
      <c r="D180" s="32" t="n"/>
      <c r="E180" s="33">
        <f>IF(OR(A180="",C180=""),"",SUMIFS(Expenses!$F$5:$F$204,Expenses!$B$5:$B$204,A180,Expenses!$C$5:$C$204,C180))</f>
        <v/>
      </c>
      <c r="F180" s="33">
        <f>IF(D180="","",D180-N(E180))</f>
        <v/>
      </c>
      <c r="G180" s="35">
        <f>IF(OR(D180="",D180=0),"",N(E180)/D180)</f>
        <v/>
      </c>
      <c r="H180" s="35">
        <f>IF(A180="","",IFERROR(INDEX('Award terms'!$G$6:$G$30,MATCH(A180,'Award terms'!$A$6:$A$30,0)),""))</f>
        <v/>
      </c>
      <c r="I180" s="36">
        <f>IF(OR(G180="",H180=""),"",IF(G180&gt;1,"Over budget",IF(G180-H180&gt;0.1,"Ahead",IF(H180-G180&gt;0.25,"Behind","On track"))))</f>
        <v/>
      </c>
      <c r="J180" s="6" t="n"/>
    </row>
    <row r="181">
      <c r="A181" s="29" t="n"/>
      <c r="B181" s="29" t="n"/>
      <c r="C181" s="29" t="n"/>
      <c r="D181" s="32" t="n"/>
      <c r="E181" s="33">
        <f>IF(OR(A181="",C181=""),"",SUMIFS(Expenses!$F$5:$F$204,Expenses!$B$5:$B$204,A181,Expenses!$C$5:$C$204,C181))</f>
        <v/>
      </c>
      <c r="F181" s="33">
        <f>IF(D181="","",D181-N(E181))</f>
        <v/>
      </c>
      <c r="G181" s="35">
        <f>IF(OR(D181="",D181=0),"",N(E181)/D181)</f>
        <v/>
      </c>
      <c r="H181" s="35">
        <f>IF(A181="","",IFERROR(INDEX('Award terms'!$G$6:$G$30,MATCH(A181,'Award terms'!$A$6:$A$30,0)),""))</f>
        <v/>
      </c>
      <c r="I181" s="36">
        <f>IF(OR(G181="",H181=""),"",IF(G181&gt;1,"Over budget",IF(G181-H181&gt;0.1,"Ahead",IF(H181-G181&gt;0.25,"Behind","On track"))))</f>
        <v/>
      </c>
      <c r="J181" s="6" t="n"/>
    </row>
    <row r="182">
      <c r="A182" s="29" t="n"/>
      <c r="B182" s="29" t="n"/>
      <c r="C182" s="29" t="n"/>
      <c r="D182" s="32" t="n"/>
      <c r="E182" s="33">
        <f>IF(OR(A182="",C182=""),"",SUMIFS(Expenses!$F$5:$F$204,Expenses!$B$5:$B$204,A182,Expenses!$C$5:$C$204,C182))</f>
        <v/>
      </c>
      <c r="F182" s="33">
        <f>IF(D182="","",D182-N(E182))</f>
        <v/>
      </c>
      <c r="G182" s="35">
        <f>IF(OR(D182="",D182=0),"",N(E182)/D182)</f>
        <v/>
      </c>
      <c r="H182" s="35">
        <f>IF(A182="","",IFERROR(INDEX('Award terms'!$G$6:$G$30,MATCH(A182,'Award terms'!$A$6:$A$30,0)),""))</f>
        <v/>
      </c>
      <c r="I182" s="36">
        <f>IF(OR(G182="",H182=""),"",IF(G182&gt;1,"Over budget",IF(G182-H182&gt;0.1,"Ahead",IF(H182-G182&gt;0.25,"Behind","On track"))))</f>
        <v/>
      </c>
      <c r="J182" s="6" t="n"/>
    </row>
    <row r="183">
      <c r="A183" s="29" t="n"/>
      <c r="B183" s="29" t="n"/>
      <c r="C183" s="29" t="n"/>
      <c r="D183" s="32" t="n"/>
      <c r="E183" s="33">
        <f>IF(OR(A183="",C183=""),"",SUMIFS(Expenses!$F$5:$F$204,Expenses!$B$5:$B$204,A183,Expenses!$C$5:$C$204,C183))</f>
        <v/>
      </c>
      <c r="F183" s="33">
        <f>IF(D183="","",D183-N(E183))</f>
        <v/>
      </c>
      <c r="G183" s="35">
        <f>IF(OR(D183="",D183=0),"",N(E183)/D183)</f>
        <v/>
      </c>
      <c r="H183" s="35">
        <f>IF(A183="","",IFERROR(INDEX('Award terms'!$G$6:$G$30,MATCH(A183,'Award terms'!$A$6:$A$30,0)),""))</f>
        <v/>
      </c>
      <c r="I183" s="36">
        <f>IF(OR(G183="",H183=""),"",IF(G183&gt;1,"Over budget",IF(G183-H183&gt;0.1,"Ahead",IF(H183-G183&gt;0.25,"Behind","On track"))))</f>
        <v/>
      </c>
      <c r="J183" s="6" t="n"/>
    </row>
    <row r="184">
      <c r="A184" s="29" t="n"/>
      <c r="B184" s="29" t="n"/>
      <c r="C184" s="29" t="n"/>
      <c r="D184" s="32" t="n"/>
      <c r="E184" s="33">
        <f>IF(OR(A184="",C184=""),"",SUMIFS(Expenses!$F$5:$F$204,Expenses!$B$5:$B$204,A184,Expenses!$C$5:$C$204,C184))</f>
        <v/>
      </c>
      <c r="F184" s="33">
        <f>IF(D184="","",D184-N(E184))</f>
        <v/>
      </c>
      <c r="G184" s="35">
        <f>IF(OR(D184="",D184=0),"",N(E184)/D184)</f>
        <v/>
      </c>
      <c r="H184" s="35">
        <f>IF(A184="","",IFERROR(INDEX('Award terms'!$G$6:$G$30,MATCH(A184,'Award terms'!$A$6:$A$30,0)),""))</f>
        <v/>
      </c>
      <c r="I184" s="36">
        <f>IF(OR(G184="",H184=""),"",IF(G184&gt;1,"Over budget",IF(G184-H184&gt;0.1,"Ahead",IF(H184-G184&gt;0.25,"Behind","On track"))))</f>
        <v/>
      </c>
      <c r="J184" s="6" t="n"/>
    </row>
    <row r="185">
      <c r="A185" s="29" t="n"/>
      <c r="B185" s="29" t="n"/>
      <c r="C185" s="29" t="n"/>
      <c r="D185" s="32" t="n"/>
      <c r="E185" s="33">
        <f>IF(OR(A185="",C185=""),"",SUMIFS(Expenses!$F$5:$F$204,Expenses!$B$5:$B$204,A185,Expenses!$C$5:$C$204,C185))</f>
        <v/>
      </c>
      <c r="F185" s="33">
        <f>IF(D185="","",D185-N(E185))</f>
        <v/>
      </c>
      <c r="G185" s="35">
        <f>IF(OR(D185="",D185=0),"",N(E185)/D185)</f>
        <v/>
      </c>
      <c r="H185" s="35">
        <f>IF(A185="","",IFERROR(INDEX('Award terms'!$G$6:$G$30,MATCH(A185,'Award terms'!$A$6:$A$30,0)),""))</f>
        <v/>
      </c>
      <c r="I185" s="36">
        <f>IF(OR(G185="",H185=""),"",IF(G185&gt;1,"Over budget",IF(G185-H185&gt;0.1,"Ahead",IF(H185-G185&gt;0.25,"Behind","On track"))))</f>
        <v/>
      </c>
      <c r="J185" s="6" t="n"/>
    </row>
    <row r="186">
      <c r="A186" s="29" t="n"/>
      <c r="B186" s="29" t="n"/>
      <c r="C186" s="29" t="n"/>
      <c r="D186" s="32" t="n"/>
      <c r="E186" s="33">
        <f>IF(OR(A186="",C186=""),"",SUMIFS(Expenses!$F$5:$F$204,Expenses!$B$5:$B$204,A186,Expenses!$C$5:$C$204,C186))</f>
        <v/>
      </c>
      <c r="F186" s="33">
        <f>IF(D186="","",D186-N(E186))</f>
        <v/>
      </c>
      <c r="G186" s="35">
        <f>IF(OR(D186="",D186=0),"",N(E186)/D186)</f>
        <v/>
      </c>
      <c r="H186" s="35">
        <f>IF(A186="","",IFERROR(INDEX('Award terms'!$G$6:$G$30,MATCH(A186,'Award terms'!$A$6:$A$30,0)),""))</f>
        <v/>
      </c>
      <c r="I186" s="36">
        <f>IF(OR(G186="",H186=""),"",IF(G186&gt;1,"Over budget",IF(G186-H186&gt;0.1,"Ahead",IF(H186-G186&gt;0.25,"Behind","On track"))))</f>
        <v/>
      </c>
      <c r="J186" s="6" t="n"/>
    </row>
    <row r="187">
      <c r="A187" s="29" t="n"/>
      <c r="B187" s="29" t="n"/>
      <c r="C187" s="29" t="n"/>
      <c r="D187" s="32" t="n"/>
      <c r="E187" s="33">
        <f>IF(OR(A187="",C187=""),"",SUMIFS(Expenses!$F$5:$F$204,Expenses!$B$5:$B$204,A187,Expenses!$C$5:$C$204,C187))</f>
        <v/>
      </c>
      <c r="F187" s="33">
        <f>IF(D187="","",D187-N(E187))</f>
        <v/>
      </c>
      <c r="G187" s="35">
        <f>IF(OR(D187="",D187=0),"",N(E187)/D187)</f>
        <v/>
      </c>
      <c r="H187" s="35">
        <f>IF(A187="","",IFERROR(INDEX('Award terms'!$G$6:$G$30,MATCH(A187,'Award terms'!$A$6:$A$30,0)),""))</f>
        <v/>
      </c>
      <c r="I187" s="36">
        <f>IF(OR(G187="",H187=""),"",IF(G187&gt;1,"Over budget",IF(G187-H187&gt;0.1,"Ahead",IF(H187-G187&gt;0.25,"Behind","On track"))))</f>
        <v/>
      </c>
      <c r="J187" s="6" t="n"/>
    </row>
    <row r="188">
      <c r="A188" s="29" t="n"/>
      <c r="B188" s="29" t="n"/>
      <c r="C188" s="29" t="n"/>
      <c r="D188" s="32" t="n"/>
      <c r="E188" s="33">
        <f>IF(OR(A188="",C188=""),"",SUMIFS(Expenses!$F$5:$F$204,Expenses!$B$5:$B$204,A188,Expenses!$C$5:$C$204,C188))</f>
        <v/>
      </c>
      <c r="F188" s="33">
        <f>IF(D188="","",D188-N(E188))</f>
        <v/>
      </c>
      <c r="G188" s="35">
        <f>IF(OR(D188="",D188=0),"",N(E188)/D188)</f>
        <v/>
      </c>
      <c r="H188" s="35">
        <f>IF(A188="","",IFERROR(INDEX('Award terms'!$G$6:$G$30,MATCH(A188,'Award terms'!$A$6:$A$30,0)),""))</f>
        <v/>
      </c>
      <c r="I188" s="36">
        <f>IF(OR(G188="",H188=""),"",IF(G188&gt;1,"Over budget",IF(G188-H188&gt;0.1,"Ahead",IF(H188-G188&gt;0.25,"Behind","On track"))))</f>
        <v/>
      </c>
      <c r="J188" s="6" t="n"/>
    </row>
    <row r="189">
      <c r="A189" s="29" t="n"/>
      <c r="B189" s="29" t="n"/>
      <c r="C189" s="29" t="n"/>
      <c r="D189" s="32" t="n"/>
      <c r="E189" s="33">
        <f>IF(OR(A189="",C189=""),"",SUMIFS(Expenses!$F$5:$F$204,Expenses!$B$5:$B$204,A189,Expenses!$C$5:$C$204,C189))</f>
        <v/>
      </c>
      <c r="F189" s="33">
        <f>IF(D189="","",D189-N(E189))</f>
        <v/>
      </c>
      <c r="G189" s="35">
        <f>IF(OR(D189="",D189=0),"",N(E189)/D189)</f>
        <v/>
      </c>
      <c r="H189" s="35">
        <f>IF(A189="","",IFERROR(INDEX('Award terms'!$G$6:$G$30,MATCH(A189,'Award terms'!$A$6:$A$30,0)),""))</f>
        <v/>
      </c>
      <c r="I189" s="36">
        <f>IF(OR(G189="",H189=""),"",IF(G189&gt;1,"Over budget",IF(G189-H189&gt;0.1,"Ahead",IF(H189-G189&gt;0.25,"Behind","On track"))))</f>
        <v/>
      </c>
      <c r="J189" s="6" t="n"/>
    </row>
    <row r="190">
      <c r="A190" s="29" t="n"/>
      <c r="B190" s="29" t="n"/>
      <c r="C190" s="29" t="n"/>
      <c r="D190" s="32" t="n"/>
      <c r="E190" s="33">
        <f>IF(OR(A190="",C190=""),"",SUMIFS(Expenses!$F$5:$F$204,Expenses!$B$5:$B$204,A190,Expenses!$C$5:$C$204,C190))</f>
        <v/>
      </c>
      <c r="F190" s="33">
        <f>IF(D190="","",D190-N(E190))</f>
        <v/>
      </c>
      <c r="G190" s="35">
        <f>IF(OR(D190="",D190=0),"",N(E190)/D190)</f>
        <v/>
      </c>
      <c r="H190" s="35">
        <f>IF(A190="","",IFERROR(INDEX('Award terms'!$G$6:$G$30,MATCH(A190,'Award terms'!$A$6:$A$30,0)),""))</f>
        <v/>
      </c>
      <c r="I190" s="36">
        <f>IF(OR(G190="",H190=""),"",IF(G190&gt;1,"Over budget",IF(G190-H190&gt;0.1,"Ahead",IF(H190-G190&gt;0.25,"Behind","On track"))))</f>
        <v/>
      </c>
      <c r="J190" s="6" t="n"/>
    </row>
    <row r="191">
      <c r="A191" s="29" t="n"/>
      <c r="B191" s="29" t="n"/>
      <c r="C191" s="29" t="n"/>
      <c r="D191" s="32" t="n"/>
      <c r="E191" s="33">
        <f>IF(OR(A191="",C191=""),"",SUMIFS(Expenses!$F$5:$F$204,Expenses!$B$5:$B$204,A191,Expenses!$C$5:$C$204,C191))</f>
        <v/>
      </c>
      <c r="F191" s="33">
        <f>IF(D191="","",D191-N(E191))</f>
        <v/>
      </c>
      <c r="G191" s="35">
        <f>IF(OR(D191="",D191=0),"",N(E191)/D191)</f>
        <v/>
      </c>
      <c r="H191" s="35">
        <f>IF(A191="","",IFERROR(INDEX('Award terms'!$G$6:$G$30,MATCH(A191,'Award terms'!$A$6:$A$30,0)),""))</f>
        <v/>
      </c>
      <c r="I191" s="36">
        <f>IF(OR(G191="",H191=""),"",IF(G191&gt;1,"Over budget",IF(G191-H191&gt;0.1,"Ahead",IF(H191-G191&gt;0.25,"Behind","On track"))))</f>
        <v/>
      </c>
      <c r="J191" s="6" t="n"/>
    </row>
    <row r="192">
      <c r="A192" s="29" t="n"/>
      <c r="B192" s="29" t="n"/>
      <c r="C192" s="29" t="n"/>
      <c r="D192" s="32" t="n"/>
      <c r="E192" s="33">
        <f>IF(OR(A192="",C192=""),"",SUMIFS(Expenses!$F$5:$F$204,Expenses!$B$5:$B$204,A192,Expenses!$C$5:$C$204,C192))</f>
        <v/>
      </c>
      <c r="F192" s="33">
        <f>IF(D192="","",D192-N(E192))</f>
        <v/>
      </c>
      <c r="G192" s="35">
        <f>IF(OR(D192="",D192=0),"",N(E192)/D192)</f>
        <v/>
      </c>
      <c r="H192" s="35">
        <f>IF(A192="","",IFERROR(INDEX('Award terms'!$G$6:$G$30,MATCH(A192,'Award terms'!$A$6:$A$30,0)),""))</f>
        <v/>
      </c>
      <c r="I192" s="36">
        <f>IF(OR(G192="",H192=""),"",IF(G192&gt;1,"Over budget",IF(G192-H192&gt;0.1,"Ahead",IF(H192-G192&gt;0.25,"Behind","On track"))))</f>
        <v/>
      </c>
      <c r="J192" s="6" t="n"/>
    </row>
    <row r="193">
      <c r="A193" s="29" t="n"/>
      <c r="B193" s="29" t="n"/>
      <c r="C193" s="29" t="n"/>
      <c r="D193" s="32" t="n"/>
      <c r="E193" s="33">
        <f>IF(OR(A193="",C193=""),"",SUMIFS(Expenses!$F$5:$F$204,Expenses!$B$5:$B$204,A193,Expenses!$C$5:$C$204,C193))</f>
        <v/>
      </c>
      <c r="F193" s="33">
        <f>IF(D193="","",D193-N(E193))</f>
        <v/>
      </c>
      <c r="G193" s="35">
        <f>IF(OR(D193="",D193=0),"",N(E193)/D193)</f>
        <v/>
      </c>
      <c r="H193" s="35">
        <f>IF(A193="","",IFERROR(INDEX('Award terms'!$G$6:$G$30,MATCH(A193,'Award terms'!$A$6:$A$30,0)),""))</f>
        <v/>
      </c>
      <c r="I193" s="36">
        <f>IF(OR(G193="",H193=""),"",IF(G193&gt;1,"Over budget",IF(G193-H193&gt;0.1,"Ahead",IF(H193-G193&gt;0.25,"Behind","On track"))))</f>
        <v/>
      </c>
      <c r="J193" s="6" t="n"/>
    </row>
    <row r="194">
      <c r="A194" s="29" t="n"/>
      <c r="B194" s="29" t="n"/>
      <c r="C194" s="29" t="n"/>
      <c r="D194" s="32" t="n"/>
      <c r="E194" s="33">
        <f>IF(OR(A194="",C194=""),"",SUMIFS(Expenses!$F$5:$F$204,Expenses!$B$5:$B$204,A194,Expenses!$C$5:$C$204,C194))</f>
        <v/>
      </c>
      <c r="F194" s="33">
        <f>IF(D194="","",D194-N(E194))</f>
        <v/>
      </c>
      <c r="G194" s="35">
        <f>IF(OR(D194="",D194=0),"",N(E194)/D194)</f>
        <v/>
      </c>
      <c r="H194" s="35">
        <f>IF(A194="","",IFERROR(INDEX('Award terms'!$G$6:$G$30,MATCH(A194,'Award terms'!$A$6:$A$30,0)),""))</f>
        <v/>
      </c>
      <c r="I194" s="36">
        <f>IF(OR(G194="",H194=""),"",IF(G194&gt;1,"Over budget",IF(G194-H194&gt;0.1,"Ahead",IF(H194-G194&gt;0.25,"Behind","On track"))))</f>
        <v/>
      </c>
      <c r="J194" s="6" t="n"/>
    </row>
    <row r="195">
      <c r="A195" s="29" t="n"/>
      <c r="B195" s="29" t="n"/>
      <c r="C195" s="29" t="n"/>
      <c r="D195" s="32" t="n"/>
      <c r="E195" s="33">
        <f>IF(OR(A195="",C195=""),"",SUMIFS(Expenses!$F$5:$F$204,Expenses!$B$5:$B$204,A195,Expenses!$C$5:$C$204,C195))</f>
        <v/>
      </c>
      <c r="F195" s="33">
        <f>IF(D195="","",D195-N(E195))</f>
        <v/>
      </c>
      <c r="G195" s="35">
        <f>IF(OR(D195="",D195=0),"",N(E195)/D195)</f>
        <v/>
      </c>
      <c r="H195" s="35">
        <f>IF(A195="","",IFERROR(INDEX('Award terms'!$G$6:$G$30,MATCH(A195,'Award terms'!$A$6:$A$30,0)),""))</f>
        <v/>
      </c>
      <c r="I195" s="36">
        <f>IF(OR(G195="",H195=""),"",IF(G195&gt;1,"Over budget",IF(G195-H195&gt;0.1,"Ahead",IF(H195-G195&gt;0.25,"Behind","On track"))))</f>
        <v/>
      </c>
      <c r="J195" s="6" t="n"/>
    </row>
    <row r="196">
      <c r="A196" s="29" t="n"/>
      <c r="B196" s="29" t="n"/>
      <c r="C196" s="29" t="n"/>
      <c r="D196" s="32" t="n"/>
      <c r="E196" s="33">
        <f>IF(OR(A196="",C196=""),"",SUMIFS(Expenses!$F$5:$F$204,Expenses!$B$5:$B$204,A196,Expenses!$C$5:$C$204,C196))</f>
        <v/>
      </c>
      <c r="F196" s="33">
        <f>IF(D196="","",D196-N(E196))</f>
        <v/>
      </c>
      <c r="G196" s="35">
        <f>IF(OR(D196="",D196=0),"",N(E196)/D196)</f>
        <v/>
      </c>
      <c r="H196" s="35">
        <f>IF(A196="","",IFERROR(INDEX('Award terms'!$G$6:$G$30,MATCH(A196,'Award terms'!$A$6:$A$30,0)),""))</f>
        <v/>
      </c>
      <c r="I196" s="36">
        <f>IF(OR(G196="",H196=""),"",IF(G196&gt;1,"Over budget",IF(G196-H196&gt;0.1,"Ahead",IF(H196-G196&gt;0.25,"Behind","On track"))))</f>
        <v/>
      </c>
      <c r="J196" s="6" t="n"/>
    </row>
    <row r="197">
      <c r="A197" s="29" t="n"/>
      <c r="B197" s="29" t="n"/>
      <c r="C197" s="29" t="n"/>
      <c r="D197" s="32" t="n"/>
      <c r="E197" s="33">
        <f>IF(OR(A197="",C197=""),"",SUMIFS(Expenses!$F$5:$F$204,Expenses!$B$5:$B$204,A197,Expenses!$C$5:$C$204,C197))</f>
        <v/>
      </c>
      <c r="F197" s="33">
        <f>IF(D197="","",D197-N(E197))</f>
        <v/>
      </c>
      <c r="G197" s="35">
        <f>IF(OR(D197="",D197=0),"",N(E197)/D197)</f>
        <v/>
      </c>
      <c r="H197" s="35">
        <f>IF(A197="","",IFERROR(INDEX('Award terms'!$G$6:$G$30,MATCH(A197,'Award terms'!$A$6:$A$30,0)),""))</f>
        <v/>
      </c>
      <c r="I197" s="36">
        <f>IF(OR(G197="",H197=""),"",IF(G197&gt;1,"Over budget",IF(G197-H197&gt;0.1,"Ahead",IF(H197-G197&gt;0.25,"Behind","On track"))))</f>
        <v/>
      </c>
      <c r="J197" s="6" t="n"/>
    </row>
    <row r="198">
      <c r="A198" s="29" t="n"/>
      <c r="B198" s="29" t="n"/>
      <c r="C198" s="29" t="n"/>
      <c r="D198" s="32" t="n"/>
      <c r="E198" s="33">
        <f>IF(OR(A198="",C198=""),"",SUMIFS(Expenses!$F$5:$F$204,Expenses!$B$5:$B$204,A198,Expenses!$C$5:$C$204,C198))</f>
        <v/>
      </c>
      <c r="F198" s="33">
        <f>IF(D198="","",D198-N(E198))</f>
        <v/>
      </c>
      <c r="G198" s="35">
        <f>IF(OR(D198="",D198=0),"",N(E198)/D198)</f>
        <v/>
      </c>
      <c r="H198" s="35">
        <f>IF(A198="","",IFERROR(INDEX('Award terms'!$G$6:$G$30,MATCH(A198,'Award terms'!$A$6:$A$30,0)),""))</f>
        <v/>
      </c>
      <c r="I198" s="36">
        <f>IF(OR(G198="",H198=""),"",IF(G198&gt;1,"Over budget",IF(G198-H198&gt;0.1,"Ahead",IF(H198-G198&gt;0.25,"Behind","On track"))))</f>
        <v/>
      </c>
      <c r="J198" s="6" t="n"/>
    </row>
    <row r="199">
      <c r="A199" s="29" t="n"/>
      <c r="B199" s="29" t="n"/>
      <c r="C199" s="29" t="n"/>
      <c r="D199" s="32" t="n"/>
      <c r="E199" s="33">
        <f>IF(OR(A199="",C199=""),"",SUMIFS(Expenses!$F$5:$F$204,Expenses!$B$5:$B$204,A199,Expenses!$C$5:$C$204,C199))</f>
        <v/>
      </c>
      <c r="F199" s="33">
        <f>IF(D199="","",D199-N(E199))</f>
        <v/>
      </c>
      <c r="G199" s="35">
        <f>IF(OR(D199="",D199=0),"",N(E199)/D199)</f>
        <v/>
      </c>
      <c r="H199" s="35">
        <f>IF(A199="","",IFERROR(INDEX('Award terms'!$G$6:$G$30,MATCH(A199,'Award terms'!$A$6:$A$30,0)),""))</f>
        <v/>
      </c>
      <c r="I199" s="36">
        <f>IF(OR(G199="",H199=""),"",IF(G199&gt;1,"Over budget",IF(G199-H199&gt;0.1,"Ahead",IF(H199-G199&gt;0.25,"Behind","On track"))))</f>
        <v/>
      </c>
      <c r="J199" s="6" t="n"/>
    </row>
    <row r="200">
      <c r="A200" s="29" t="n"/>
      <c r="B200" s="29" t="n"/>
      <c r="C200" s="29" t="n"/>
      <c r="D200" s="32" t="n"/>
      <c r="E200" s="33">
        <f>IF(OR(A200="",C200=""),"",SUMIFS(Expenses!$F$5:$F$204,Expenses!$B$5:$B$204,A200,Expenses!$C$5:$C$204,C200))</f>
        <v/>
      </c>
      <c r="F200" s="33">
        <f>IF(D200="","",D200-N(E200))</f>
        <v/>
      </c>
      <c r="G200" s="35">
        <f>IF(OR(D200="",D200=0),"",N(E200)/D200)</f>
        <v/>
      </c>
      <c r="H200" s="35">
        <f>IF(A200="","",IFERROR(INDEX('Award terms'!$G$6:$G$30,MATCH(A200,'Award terms'!$A$6:$A$30,0)),""))</f>
        <v/>
      </c>
      <c r="I200" s="36">
        <f>IF(OR(G200="",H200=""),"",IF(G200&gt;1,"Over budget",IF(G200-H200&gt;0.1,"Ahead",IF(H200-G200&gt;0.25,"Behind","On track"))))</f>
        <v/>
      </c>
      <c r="J200" s="6" t="n"/>
    </row>
    <row r="201">
      <c r="A201" s="29" t="n"/>
      <c r="B201" s="29" t="n"/>
      <c r="C201" s="29" t="n"/>
      <c r="D201" s="32" t="n"/>
      <c r="E201" s="33">
        <f>IF(OR(A201="",C201=""),"",SUMIFS(Expenses!$F$5:$F$204,Expenses!$B$5:$B$204,A201,Expenses!$C$5:$C$204,C201))</f>
        <v/>
      </c>
      <c r="F201" s="33">
        <f>IF(D201="","",D201-N(E201))</f>
        <v/>
      </c>
      <c r="G201" s="35">
        <f>IF(OR(D201="",D201=0),"",N(E201)/D201)</f>
        <v/>
      </c>
      <c r="H201" s="35">
        <f>IF(A201="","",IFERROR(INDEX('Award terms'!$G$6:$G$30,MATCH(A201,'Award terms'!$A$6:$A$30,0)),""))</f>
        <v/>
      </c>
      <c r="I201" s="36">
        <f>IF(OR(G201="",H201=""),"",IF(G201&gt;1,"Over budget",IF(G201-H201&gt;0.1,"Ahead",IF(H201-G201&gt;0.25,"Behind","On track"))))</f>
        <v/>
      </c>
      <c r="J201" s="6" t="n"/>
    </row>
    <row r="202">
      <c r="A202" s="29" t="n"/>
      <c r="B202" s="29" t="n"/>
      <c r="C202" s="29" t="n"/>
      <c r="D202" s="32" t="n"/>
      <c r="E202" s="33">
        <f>IF(OR(A202="",C202=""),"",SUMIFS(Expenses!$F$5:$F$204,Expenses!$B$5:$B$204,A202,Expenses!$C$5:$C$204,C202))</f>
        <v/>
      </c>
      <c r="F202" s="33">
        <f>IF(D202="","",D202-N(E202))</f>
        <v/>
      </c>
      <c r="G202" s="35">
        <f>IF(OR(D202="",D202=0),"",N(E202)/D202)</f>
        <v/>
      </c>
      <c r="H202" s="35">
        <f>IF(A202="","",IFERROR(INDEX('Award terms'!$G$6:$G$30,MATCH(A202,'Award terms'!$A$6:$A$30,0)),""))</f>
        <v/>
      </c>
      <c r="I202" s="36">
        <f>IF(OR(G202="",H202=""),"",IF(G202&gt;1,"Over budget",IF(G202-H202&gt;0.1,"Ahead",IF(H202-G202&gt;0.25,"Behind","On track"))))</f>
        <v/>
      </c>
      <c r="J202" s="6" t="n"/>
    </row>
    <row r="203">
      <c r="A203" s="29" t="n"/>
      <c r="B203" s="29" t="n"/>
      <c r="C203" s="29" t="n"/>
      <c r="D203" s="32" t="n"/>
      <c r="E203" s="33">
        <f>IF(OR(A203="",C203=""),"",SUMIFS(Expenses!$F$5:$F$204,Expenses!$B$5:$B$204,A203,Expenses!$C$5:$C$204,C203))</f>
        <v/>
      </c>
      <c r="F203" s="33">
        <f>IF(D203="","",D203-N(E203))</f>
        <v/>
      </c>
      <c r="G203" s="35">
        <f>IF(OR(D203="",D203=0),"",N(E203)/D203)</f>
        <v/>
      </c>
      <c r="H203" s="35">
        <f>IF(A203="","",IFERROR(INDEX('Award terms'!$G$6:$G$30,MATCH(A203,'Award terms'!$A$6:$A$30,0)),""))</f>
        <v/>
      </c>
      <c r="I203" s="36">
        <f>IF(OR(G203="",H203=""),"",IF(G203&gt;1,"Over budget",IF(G203-H203&gt;0.1,"Ahead",IF(H203-G203&gt;0.25,"Behind","On track"))))</f>
        <v/>
      </c>
      <c r="J203" s="6" t="n"/>
    </row>
    <row r="204">
      <c r="A204" s="29" t="n"/>
      <c r="B204" s="29" t="n"/>
      <c r="C204" s="29" t="n"/>
      <c r="D204" s="32" t="n"/>
      <c r="E204" s="33">
        <f>IF(OR(A204="",C204=""),"",SUMIFS(Expenses!$F$5:$F$204,Expenses!$B$5:$B$204,A204,Expenses!$C$5:$C$204,C204))</f>
        <v/>
      </c>
      <c r="F204" s="33">
        <f>IF(D204="","",D204-N(E204))</f>
        <v/>
      </c>
      <c r="G204" s="35">
        <f>IF(OR(D204="",D204=0),"",N(E204)/D204)</f>
        <v/>
      </c>
      <c r="H204" s="35">
        <f>IF(A204="","",IFERROR(INDEX('Award terms'!$G$6:$G$30,MATCH(A204,'Award terms'!$A$6:$A$30,0)),""))</f>
        <v/>
      </c>
      <c r="I204" s="36">
        <f>IF(OR(G204="",H204=""),"",IF(G204&gt;1,"Over budget",IF(G204-H204&gt;0.1,"Ahead",IF(H204-G204&gt;0.25,"Behind","On track"))))</f>
        <v/>
      </c>
      <c r="J204" s="6" t="n"/>
    </row>
  </sheetData>
  <autoFilter ref="A4:J204"/>
  <conditionalFormatting sqref="G5:G204">
    <cfRule type="expression" priority="1" dxfId="0" stopIfTrue="1">
      <formula>AND(ISNUMBER($G5),$G5&gt;1)</formula>
    </cfRule>
    <cfRule type="expression" priority="2" dxfId="1" stopIfTrue="1">
      <formula>AND(ISNUMBER($G5),$G5&gt;=0.9)</formula>
    </cfRule>
  </conditionalFormatting>
  <conditionalFormatting sqref="I5:I204">
    <cfRule type="expression" priority="3" dxfId="6" stopIfTrue="1">
      <formula>OR($I5="Over budget",$I5="Ahead")</formula>
    </cfRule>
    <cfRule type="expression" priority="4" dxfId="4" stopIfTrue="1">
      <formula>$I5="Behind"</formula>
    </cfRule>
    <cfRule type="expression" priority="5" dxfId="2" stopIfTrue="1">
      <formula>$I5="On track"</formula>
    </cfRule>
  </conditionalFormatting>
  <dataValidations count="2">
    <dataValidation sqref="A5:A204" showDropDown="0" showInputMessage="0" showErrorMessage="1" allowBlank="1" errorTitle="Unknown grant" error="That grant isn't on the Award terms tab yet. Keep it anyway?" type="list" errorStyle="warning">
      <formula1>'Award terms'!$A$6:$A$30</formula1>
    </dataValidation>
    <dataValidation sqref="B5:B204" showDropDown="0" showInputMessage="0" showErrorMessage="1" allowBlank="1" errorTitle="Not in the list" error="That value isn't in the dropdown. Keep it anyway?" type="list" errorStyle="warning">
      <formula1>"Personnel,Fringe benefits,Contractors,Travel,Equipment,Supplies,Other direct,Indirect"</formula1>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tabColor rgb="008C6BAA"/>
    <outlinePr summaryBelow="1" summaryRight="1"/>
    <pageSetUpPr fitToPage="1"/>
  </sheetPr>
  <dimension ref="A1:G204"/>
  <sheetViews>
    <sheetView showGridLines="0" workbookViewId="0">
      <pane ySplit="4" topLeftCell="A5" activePane="bottomLeft" state="frozen"/>
      <selection pane="bottomLeft" activeCell="A1" sqref="A1"/>
    </sheetView>
  </sheetViews>
  <sheetFormatPr baseColWidth="8" defaultRowHeight="15"/>
  <cols>
    <col width="14" customWidth="1" min="1" max="1"/>
    <col width="28" customWidth="1" min="2" max="2"/>
    <col width="26" customWidth="1" min="3" max="3"/>
    <col width="24" customWidth="1" min="4" max="4"/>
    <col width="34" customWidth="1" min="5" max="5"/>
    <col width="13" customWidth="1" min="6" max="6"/>
    <col width="28" customWidth="1" min="7" max="7"/>
  </cols>
  <sheetData>
    <row r="1" ht="28" customHeight="1">
      <c r="A1" s="14" t="inlineStr">
        <is>
          <t>Expenses</t>
        </is>
      </c>
    </row>
    <row r="2">
      <c r="A2" s="15" t="inlineStr">
        <is>
          <t>Optional log of what you spent. Each row adds to 'Spent to date' on Budget vs. spend when the Grant and Budget line match exactly.</t>
        </is>
      </c>
    </row>
    <row r="4" ht="30" customHeight="1">
      <c r="A4" s="23" t="inlineStr">
        <is>
          <t>Date</t>
        </is>
      </c>
      <c r="B4" s="23" t="inlineStr">
        <is>
          <t>Grant</t>
        </is>
      </c>
      <c r="C4" s="23" t="inlineStr">
        <is>
          <t>Budget line</t>
        </is>
      </c>
      <c r="D4" s="23" t="inlineStr">
        <is>
          <t>Payee / vendor</t>
        </is>
      </c>
      <c r="E4" s="23" t="inlineStr">
        <is>
          <t>Description</t>
        </is>
      </c>
      <c r="F4" s="23" t="inlineStr">
        <is>
          <t>Amount</t>
        </is>
      </c>
      <c r="G4" s="23" t="inlineStr">
        <is>
          <t>Receipt / invoice link</t>
        </is>
      </c>
    </row>
    <row r="5">
      <c r="A5" s="26">
        <f>TODAY()-100</f>
        <v/>
      </c>
      <c r="B5" s="24" t="inlineStr">
        <is>
          <t>Youth Literacy 2026 (example)</t>
        </is>
      </c>
      <c r="C5" s="24" t="inlineStr">
        <is>
          <t>Reading coach stipends</t>
        </is>
      </c>
      <c r="D5" s="24" t="inlineStr">
        <is>
          <t>Payroll</t>
        </is>
      </c>
      <c r="E5" s="25" t="inlineStr">
        <is>
          <t>Coach stipends, month 1</t>
        </is>
      </c>
      <c r="F5" s="28" t="n">
        <v>6500</v>
      </c>
      <c r="G5" s="24" t="n"/>
    </row>
    <row r="6">
      <c r="A6" s="26">
        <f>TODAY()-70</f>
        <v/>
      </c>
      <c r="B6" s="24" t="inlineStr">
        <is>
          <t>Youth Literacy 2026 (example)</t>
        </is>
      </c>
      <c r="C6" s="24" t="inlineStr">
        <is>
          <t>Reading coach stipends</t>
        </is>
      </c>
      <c r="D6" s="24" t="inlineStr">
        <is>
          <t>Payroll</t>
        </is>
      </c>
      <c r="E6" s="25" t="inlineStr">
        <is>
          <t>Coach stipends, month 2</t>
        </is>
      </c>
      <c r="F6" s="28" t="n">
        <v>6500</v>
      </c>
      <c r="G6" s="24" t="n"/>
    </row>
    <row r="7">
      <c r="A7" s="26">
        <f>TODAY()-40</f>
        <v/>
      </c>
      <c r="B7" s="24" t="inlineStr">
        <is>
          <t>Youth Literacy 2026 (example)</t>
        </is>
      </c>
      <c r="C7" s="24" t="inlineStr">
        <is>
          <t>Books &amp; materials</t>
        </is>
      </c>
      <c r="D7" s="24" t="inlineStr">
        <is>
          <t>Riverside Books</t>
        </is>
      </c>
      <c r="E7" s="25" t="inlineStr">
        <is>
          <t>Leveled readers, 120 sets</t>
        </is>
      </c>
      <c r="F7" s="28" t="n">
        <v>4200</v>
      </c>
      <c r="G7" s="24" t="n"/>
    </row>
    <row r="8">
      <c r="A8" s="26">
        <f>TODAY()-20</f>
        <v/>
      </c>
      <c r="B8" s="24" t="inlineStr">
        <is>
          <t>Youth Literacy 2026 (example)</t>
        </is>
      </c>
      <c r="C8" s="24" t="inlineStr">
        <is>
          <t>Family reading nights</t>
        </is>
      </c>
      <c r="D8" s="24" t="inlineStr">
        <is>
          <t>Community Hall</t>
        </is>
      </c>
      <c r="E8" s="25" t="inlineStr">
        <is>
          <t>Venue + snacks, 2 events</t>
        </is>
      </c>
      <c r="F8" s="28" t="n">
        <v>900</v>
      </c>
      <c r="G8" s="24" t="n"/>
    </row>
    <row r="9">
      <c r="A9" s="26">
        <f>TODAY()-200</f>
        <v/>
      </c>
      <c r="B9" s="24" t="inlineStr">
        <is>
          <t>Food Access Capacity (example)</t>
        </is>
      </c>
      <c r="C9" s="24" t="inlineStr">
        <is>
          <t>Operations manager (0.5 FTE)</t>
        </is>
      </c>
      <c r="D9" s="24" t="inlineStr">
        <is>
          <t>Payroll</t>
        </is>
      </c>
      <c r="E9" s="25" t="inlineStr">
        <is>
          <t>Salary share, 6 months</t>
        </is>
      </c>
      <c r="F9" s="28" t="n">
        <v>18000</v>
      </c>
      <c r="G9" s="24" t="n"/>
    </row>
    <row r="10">
      <c r="A10" s="26">
        <f>TODAY()-60</f>
        <v/>
      </c>
      <c r="B10" s="24" t="inlineStr">
        <is>
          <t>Food Access Capacity (example)</t>
        </is>
      </c>
      <c r="C10" s="24" t="inlineStr">
        <is>
          <t>Database &amp; software</t>
        </is>
      </c>
      <c r="D10" s="24" t="inlineStr">
        <is>
          <t>Various</t>
        </is>
      </c>
      <c r="E10" s="25" t="inlineStr">
        <is>
          <t>CRM + volunteer scheduling tools</t>
        </is>
      </c>
      <c r="F10" s="28" t="n">
        <v>2100</v>
      </c>
      <c r="G10" s="24" t="n"/>
    </row>
    <row r="11">
      <c r="A11" s="30" t="n"/>
      <c r="B11" s="29" t="n"/>
      <c r="C11" s="29" t="n"/>
      <c r="D11" s="29" t="n"/>
      <c r="E11" s="6" t="n"/>
      <c r="F11" s="32" t="n"/>
      <c r="G11" s="29" t="n"/>
    </row>
    <row r="12">
      <c r="A12" s="30" t="n"/>
      <c r="B12" s="29" t="n"/>
      <c r="C12" s="29" t="n"/>
      <c r="D12" s="29" t="n"/>
      <c r="E12" s="6" t="n"/>
      <c r="F12" s="32" t="n"/>
      <c r="G12" s="29" t="n"/>
    </row>
    <row r="13">
      <c r="A13" s="30" t="n"/>
      <c r="B13" s="29" t="n"/>
      <c r="C13" s="29" t="n"/>
      <c r="D13" s="29" t="n"/>
      <c r="E13" s="6" t="n"/>
      <c r="F13" s="32" t="n"/>
      <c r="G13" s="29" t="n"/>
    </row>
    <row r="14">
      <c r="A14" s="30" t="n"/>
      <c r="B14" s="29" t="n"/>
      <c r="C14" s="29" t="n"/>
      <c r="D14" s="29" t="n"/>
      <c r="E14" s="6" t="n"/>
      <c r="F14" s="32" t="n"/>
      <c r="G14" s="29" t="n"/>
    </row>
    <row r="15">
      <c r="A15" s="30" t="n"/>
      <c r="B15" s="29" t="n"/>
      <c r="C15" s="29" t="n"/>
      <c r="D15" s="29" t="n"/>
      <c r="E15" s="6" t="n"/>
      <c r="F15" s="32" t="n"/>
      <c r="G15" s="29" t="n"/>
    </row>
    <row r="16">
      <c r="A16" s="30" t="n"/>
      <c r="B16" s="29" t="n"/>
      <c r="C16" s="29" t="n"/>
      <c r="D16" s="29" t="n"/>
      <c r="E16" s="6" t="n"/>
      <c r="F16" s="32" t="n"/>
      <c r="G16" s="29" t="n"/>
    </row>
    <row r="17">
      <c r="A17" s="30" t="n"/>
      <c r="B17" s="29" t="n"/>
      <c r="C17" s="29" t="n"/>
      <c r="D17" s="29" t="n"/>
      <c r="E17" s="6" t="n"/>
      <c r="F17" s="32" t="n"/>
      <c r="G17" s="29" t="n"/>
    </row>
    <row r="18">
      <c r="A18" s="30" t="n"/>
      <c r="B18" s="29" t="n"/>
      <c r="C18" s="29" t="n"/>
      <c r="D18" s="29" t="n"/>
      <c r="E18" s="6" t="n"/>
      <c r="F18" s="32" t="n"/>
      <c r="G18" s="29" t="n"/>
    </row>
    <row r="19">
      <c r="A19" s="30" t="n"/>
      <c r="B19" s="29" t="n"/>
      <c r="C19" s="29" t="n"/>
      <c r="D19" s="29" t="n"/>
      <c r="E19" s="6" t="n"/>
      <c r="F19" s="32" t="n"/>
      <c r="G19" s="29" t="n"/>
    </row>
    <row r="20">
      <c r="A20" s="30" t="n"/>
      <c r="B20" s="29" t="n"/>
      <c r="C20" s="29" t="n"/>
      <c r="D20" s="29" t="n"/>
      <c r="E20" s="6" t="n"/>
      <c r="F20" s="32" t="n"/>
      <c r="G20" s="29" t="n"/>
    </row>
    <row r="21">
      <c r="A21" s="30" t="n"/>
      <c r="B21" s="29" t="n"/>
      <c r="C21" s="29" t="n"/>
      <c r="D21" s="29" t="n"/>
      <c r="E21" s="6" t="n"/>
      <c r="F21" s="32" t="n"/>
      <c r="G21" s="29" t="n"/>
    </row>
    <row r="22">
      <c r="A22" s="30" t="n"/>
      <c r="B22" s="29" t="n"/>
      <c r="C22" s="29" t="n"/>
      <c r="D22" s="29" t="n"/>
      <c r="E22" s="6" t="n"/>
      <c r="F22" s="32" t="n"/>
      <c r="G22" s="29" t="n"/>
    </row>
    <row r="23">
      <c r="A23" s="30" t="n"/>
      <c r="B23" s="29" t="n"/>
      <c r="C23" s="29" t="n"/>
      <c r="D23" s="29" t="n"/>
      <c r="E23" s="6" t="n"/>
      <c r="F23" s="32" t="n"/>
      <c r="G23" s="29" t="n"/>
    </row>
    <row r="24">
      <c r="A24" s="30" t="n"/>
      <c r="B24" s="29" t="n"/>
      <c r="C24" s="29" t="n"/>
      <c r="D24" s="29" t="n"/>
      <c r="E24" s="6" t="n"/>
      <c r="F24" s="32" t="n"/>
      <c r="G24" s="29" t="n"/>
    </row>
    <row r="25">
      <c r="A25" s="30" t="n"/>
      <c r="B25" s="29" t="n"/>
      <c r="C25" s="29" t="n"/>
      <c r="D25" s="29" t="n"/>
      <c r="E25" s="6" t="n"/>
      <c r="F25" s="32" t="n"/>
      <c r="G25" s="29" t="n"/>
    </row>
    <row r="26">
      <c r="A26" s="30" t="n"/>
      <c r="B26" s="29" t="n"/>
      <c r="C26" s="29" t="n"/>
      <c r="D26" s="29" t="n"/>
      <c r="E26" s="6" t="n"/>
      <c r="F26" s="32" t="n"/>
      <c r="G26" s="29" t="n"/>
    </row>
    <row r="27">
      <c r="A27" s="30" t="n"/>
      <c r="B27" s="29" t="n"/>
      <c r="C27" s="29" t="n"/>
      <c r="D27" s="29" t="n"/>
      <c r="E27" s="6" t="n"/>
      <c r="F27" s="32" t="n"/>
      <c r="G27" s="29" t="n"/>
    </row>
    <row r="28">
      <c r="A28" s="30" t="n"/>
      <c r="B28" s="29" t="n"/>
      <c r="C28" s="29" t="n"/>
      <c r="D28" s="29" t="n"/>
      <c r="E28" s="6" t="n"/>
      <c r="F28" s="32" t="n"/>
      <c r="G28" s="29" t="n"/>
    </row>
    <row r="29">
      <c r="A29" s="30" t="n"/>
      <c r="B29" s="29" t="n"/>
      <c r="C29" s="29" t="n"/>
      <c r="D29" s="29" t="n"/>
      <c r="E29" s="6" t="n"/>
      <c r="F29" s="32" t="n"/>
      <c r="G29" s="29" t="n"/>
    </row>
    <row r="30">
      <c r="A30" s="30" t="n"/>
      <c r="B30" s="29" t="n"/>
      <c r="C30" s="29" t="n"/>
      <c r="D30" s="29" t="n"/>
      <c r="E30" s="6" t="n"/>
      <c r="F30" s="32" t="n"/>
      <c r="G30" s="29" t="n"/>
    </row>
    <row r="31">
      <c r="A31" s="30" t="n"/>
      <c r="B31" s="29" t="n"/>
      <c r="C31" s="29" t="n"/>
      <c r="D31" s="29" t="n"/>
      <c r="E31" s="6" t="n"/>
      <c r="F31" s="32" t="n"/>
      <c r="G31" s="29" t="n"/>
    </row>
    <row r="32">
      <c r="A32" s="30" t="n"/>
      <c r="B32" s="29" t="n"/>
      <c r="C32" s="29" t="n"/>
      <c r="D32" s="29" t="n"/>
      <c r="E32" s="6" t="n"/>
      <c r="F32" s="32" t="n"/>
      <c r="G32" s="29" t="n"/>
    </row>
    <row r="33">
      <c r="A33" s="30" t="n"/>
      <c r="B33" s="29" t="n"/>
      <c r="C33" s="29" t="n"/>
      <c r="D33" s="29" t="n"/>
      <c r="E33" s="6" t="n"/>
      <c r="F33" s="32" t="n"/>
      <c r="G33" s="29" t="n"/>
    </row>
    <row r="34">
      <c r="A34" s="30" t="n"/>
      <c r="B34" s="29" t="n"/>
      <c r="C34" s="29" t="n"/>
      <c r="D34" s="29" t="n"/>
      <c r="E34" s="6" t="n"/>
      <c r="F34" s="32" t="n"/>
      <c r="G34" s="29" t="n"/>
    </row>
    <row r="35">
      <c r="A35" s="30" t="n"/>
      <c r="B35" s="29" t="n"/>
      <c r="C35" s="29" t="n"/>
      <c r="D35" s="29" t="n"/>
      <c r="E35" s="6" t="n"/>
      <c r="F35" s="32" t="n"/>
      <c r="G35" s="29" t="n"/>
    </row>
    <row r="36">
      <c r="A36" s="30" t="n"/>
      <c r="B36" s="29" t="n"/>
      <c r="C36" s="29" t="n"/>
      <c r="D36" s="29" t="n"/>
      <c r="E36" s="6" t="n"/>
      <c r="F36" s="32" t="n"/>
      <c r="G36" s="29" t="n"/>
    </row>
    <row r="37">
      <c r="A37" s="30" t="n"/>
      <c r="B37" s="29" t="n"/>
      <c r="C37" s="29" t="n"/>
      <c r="D37" s="29" t="n"/>
      <c r="E37" s="6" t="n"/>
      <c r="F37" s="32" t="n"/>
      <c r="G37" s="29" t="n"/>
    </row>
    <row r="38">
      <c r="A38" s="30" t="n"/>
      <c r="B38" s="29" t="n"/>
      <c r="C38" s="29" t="n"/>
      <c r="D38" s="29" t="n"/>
      <c r="E38" s="6" t="n"/>
      <c r="F38" s="32" t="n"/>
      <c r="G38" s="29" t="n"/>
    </row>
    <row r="39">
      <c r="A39" s="30" t="n"/>
      <c r="B39" s="29" t="n"/>
      <c r="C39" s="29" t="n"/>
      <c r="D39" s="29" t="n"/>
      <c r="E39" s="6" t="n"/>
      <c r="F39" s="32" t="n"/>
      <c r="G39" s="29" t="n"/>
    </row>
    <row r="40">
      <c r="A40" s="30" t="n"/>
      <c r="B40" s="29" t="n"/>
      <c r="C40" s="29" t="n"/>
      <c r="D40" s="29" t="n"/>
      <c r="E40" s="6" t="n"/>
      <c r="F40" s="32" t="n"/>
      <c r="G40" s="29" t="n"/>
    </row>
    <row r="41">
      <c r="A41" s="30" t="n"/>
      <c r="B41" s="29" t="n"/>
      <c r="C41" s="29" t="n"/>
      <c r="D41" s="29" t="n"/>
      <c r="E41" s="6" t="n"/>
      <c r="F41" s="32" t="n"/>
      <c r="G41" s="29" t="n"/>
    </row>
    <row r="42">
      <c r="A42" s="30" t="n"/>
      <c r="B42" s="29" t="n"/>
      <c r="C42" s="29" t="n"/>
      <c r="D42" s="29" t="n"/>
      <c r="E42" s="6" t="n"/>
      <c r="F42" s="32" t="n"/>
      <c r="G42" s="29" t="n"/>
    </row>
    <row r="43">
      <c r="A43" s="30" t="n"/>
      <c r="B43" s="29" t="n"/>
      <c r="C43" s="29" t="n"/>
      <c r="D43" s="29" t="n"/>
      <c r="E43" s="6" t="n"/>
      <c r="F43" s="32" t="n"/>
      <c r="G43" s="29" t="n"/>
    </row>
    <row r="44">
      <c r="A44" s="30" t="n"/>
      <c r="B44" s="29" t="n"/>
      <c r="C44" s="29" t="n"/>
      <c r="D44" s="29" t="n"/>
      <c r="E44" s="6" t="n"/>
      <c r="F44" s="32" t="n"/>
      <c r="G44" s="29" t="n"/>
    </row>
    <row r="45">
      <c r="A45" s="30" t="n"/>
      <c r="B45" s="29" t="n"/>
      <c r="C45" s="29" t="n"/>
      <c r="D45" s="29" t="n"/>
      <c r="E45" s="6" t="n"/>
      <c r="F45" s="32" t="n"/>
      <c r="G45" s="29" t="n"/>
    </row>
    <row r="46">
      <c r="A46" s="30" t="n"/>
      <c r="B46" s="29" t="n"/>
      <c r="C46" s="29" t="n"/>
      <c r="D46" s="29" t="n"/>
      <c r="E46" s="6" t="n"/>
      <c r="F46" s="32" t="n"/>
      <c r="G46" s="29" t="n"/>
    </row>
    <row r="47">
      <c r="A47" s="30" t="n"/>
      <c r="B47" s="29" t="n"/>
      <c r="C47" s="29" t="n"/>
      <c r="D47" s="29" t="n"/>
      <c r="E47" s="6" t="n"/>
      <c r="F47" s="32" t="n"/>
      <c r="G47" s="29" t="n"/>
    </row>
    <row r="48">
      <c r="A48" s="30" t="n"/>
      <c r="B48" s="29" t="n"/>
      <c r="C48" s="29" t="n"/>
      <c r="D48" s="29" t="n"/>
      <c r="E48" s="6" t="n"/>
      <c r="F48" s="32" t="n"/>
      <c r="G48" s="29" t="n"/>
    </row>
    <row r="49">
      <c r="A49" s="30" t="n"/>
      <c r="B49" s="29" t="n"/>
      <c r="C49" s="29" t="n"/>
      <c r="D49" s="29" t="n"/>
      <c r="E49" s="6" t="n"/>
      <c r="F49" s="32" t="n"/>
      <c r="G49" s="29" t="n"/>
    </row>
    <row r="50">
      <c r="A50" s="30" t="n"/>
      <c r="B50" s="29" t="n"/>
      <c r="C50" s="29" t="n"/>
      <c r="D50" s="29" t="n"/>
      <c r="E50" s="6" t="n"/>
      <c r="F50" s="32" t="n"/>
      <c r="G50" s="29" t="n"/>
    </row>
    <row r="51">
      <c r="A51" s="30" t="n"/>
      <c r="B51" s="29" t="n"/>
      <c r="C51" s="29" t="n"/>
      <c r="D51" s="29" t="n"/>
      <c r="E51" s="6" t="n"/>
      <c r="F51" s="32" t="n"/>
      <c r="G51" s="29" t="n"/>
    </row>
    <row r="52">
      <c r="A52" s="30" t="n"/>
      <c r="B52" s="29" t="n"/>
      <c r="C52" s="29" t="n"/>
      <c r="D52" s="29" t="n"/>
      <c r="E52" s="6" t="n"/>
      <c r="F52" s="32" t="n"/>
      <c r="G52" s="29" t="n"/>
    </row>
    <row r="53">
      <c r="A53" s="30" t="n"/>
      <c r="B53" s="29" t="n"/>
      <c r="C53" s="29" t="n"/>
      <c r="D53" s="29" t="n"/>
      <c r="E53" s="6" t="n"/>
      <c r="F53" s="32" t="n"/>
      <c r="G53" s="29" t="n"/>
    </row>
    <row r="54">
      <c r="A54" s="30" t="n"/>
      <c r="B54" s="29" t="n"/>
      <c r="C54" s="29" t="n"/>
      <c r="D54" s="29" t="n"/>
      <c r="E54" s="6" t="n"/>
      <c r="F54" s="32" t="n"/>
      <c r="G54" s="29" t="n"/>
    </row>
    <row r="55">
      <c r="A55" s="30" t="n"/>
      <c r="B55" s="29" t="n"/>
      <c r="C55" s="29" t="n"/>
      <c r="D55" s="29" t="n"/>
      <c r="E55" s="6" t="n"/>
      <c r="F55" s="32" t="n"/>
      <c r="G55" s="29" t="n"/>
    </row>
    <row r="56">
      <c r="A56" s="30" t="n"/>
      <c r="B56" s="29" t="n"/>
      <c r="C56" s="29" t="n"/>
      <c r="D56" s="29" t="n"/>
      <c r="E56" s="6" t="n"/>
      <c r="F56" s="32" t="n"/>
      <c r="G56" s="29" t="n"/>
    </row>
    <row r="57">
      <c r="A57" s="30" t="n"/>
      <c r="B57" s="29" t="n"/>
      <c r="C57" s="29" t="n"/>
      <c r="D57" s="29" t="n"/>
      <c r="E57" s="6" t="n"/>
      <c r="F57" s="32" t="n"/>
      <c r="G57" s="29" t="n"/>
    </row>
    <row r="58">
      <c r="A58" s="30" t="n"/>
      <c r="B58" s="29" t="n"/>
      <c r="C58" s="29" t="n"/>
      <c r="D58" s="29" t="n"/>
      <c r="E58" s="6" t="n"/>
      <c r="F58" s="32" t="n"/>
      <c r="G58" s="29" t="n"/>
    </row>
    <row r="59">
      <c r="A59" s="30" t="n"/>
      <c r="B59" s="29" t="n"/>
      <c r="C59" s="29" t="n"/>
      <c r="D59" s="29" t="n"/>
      <c r="E59" s="6" t="n"/>
      <c r="F59" s="32" t="n"/>
      <c r="G59" s="29" t="n"/>
    </row>
    <row r="60">
      <c r="A60" s="30" t="n"/>
      <c r="B60" s="29" t="n"/>
      <c r="C60" s="29" t="n"/>
      <c r="D60" s="29" t="n"/>
      <c r="E60" s="6" t="n"/>
      <c r="F60" s="32" t="n"/>
      <c r="G60" s="29" t="n"/>
    </row>
    <row r="61">
      <c r="A61" s="30" t="n"/>
      <c r="B61" s="29" t="n"/>
      <c r="C61" s="29" t="n"/>
      <c r="D61" s="29" t="n"/>
      <c r="E61" s="6" t="n"/>
      <c r="F61" s="32" t="n"/>
      <c r="G61" s="29" t="n"/>
    </row>
    <row r="62">
      <c r="A62" s="30" t="n"/>
      <c r="B62" s="29" t="n"/>
      <c r="C62" s="29" t="n"/>
      <c r="D62" s="29" t="n"/>
      <c r="E62" s="6" t="n"/>
      <c r="F62" s="32" t="n"/>
      <c r="G62" s="29" t="n"/>
    </row>
    <row r="63">
      <c r="A63" s="30" t="n"/>
      <c r="B63" s="29" t="n"/>
      <c r="C63" s="29" t="n"/>
      <c r="D63" s="29" t="n"/>
      <c r="E63" s="6" t="n"/>
      <c r="F63" s="32" t="n"/>
      <c r="G63" s="29" t="n"/>
    </row>
    <row r="64">
      <c r="A64" s="30" t="n"/>
      <c r="B64" s="29" t="n"/>
      <c r="C64" s="29" t="n"/>
      <c r="D64" s="29" t="n"/>
      <c r="E64" s="6" t="n"/>
      <c r="F64" s="32" t="n"/>
      <c r="G64" s="29" t="n"/>
    </row>
    <row r="65">
      <c r="A65" s="30" t="n"/>
      <c r="B65" s="29" t="n"/>
      <c r="C65" s="29" t="n"/>
      <c r="D65" s="29" t="n"/>
      <c r="E65" s="6" t="n"/>
      <c r="F65" s="32" t="n"/>
      <c r="G65" s="29" t="n"/>
    </row>
    <row r="66">
      <c r="A66" s="30" t="n"/>
      <c r="B66" s="29" t="n"/>
      <c r="C66" s="29" t="n"/>
      <c r="D66" s="29" t="n"/>
      <c r="E66" s="6" t="n"/>
      <c r="F66" s="32" t="n"/>
      <c r="G66" s="29" t="n"/>
    </row>
    <row r="67">
      <c r="A67" s="30" t="n"/>
      <c r="B67" s="29" t="n"/>
      <c r="C67" s="29" t="n"/>
      <c r="D67" s="29" t="n"/>
      <c r="E67" s="6" t="n"/>
      <c r="F67" s="32" t="n"/>
      <c r="G67" s="29" t="n"/>
    </row>
    <row r="68">
      <c r="A68" s="30" t="n"/>
      <c r="B68" s="29" t="n"/>
      <c r="C68" s="29" t="n"/>
      <c r="D68" s="29" t="n"/>
      <c r="E68" s="6" t="n"/>
      <c r="F68" s="32" t="n"/>
      <c r="G68" s="29" t="n"/>
    </row>
    <row r="69">
      <c r="A69" s="30" t="n"/>
      <c r="B69" s="29" t="n"/>
      <c r="C69" s="29" t="n"/>
      <c r="D69" s="29" t="n"/>
      <c r="E69" s="6" t="n"/>
      <c r="F69" s="32" t="n"/>
      <c r="G69" s="29" t="n"/>
    </row>
    <row r="70">
      <c r="A70" s="30" t="n"/>
      <c r="B70" s="29" t="n"/>
      <c r="C70" s="29" t="n"/>
      <c r="D70" s="29" t="n"/>
      <c r="E70" s="6" t="n"/>
      <c r="F70" s="32" t="n"/>
      <c r="G70" s="29" t="n"/>
    </row>
    <row r="71">
      <c r="A71" s="30" t="n"/>
      <c r="B71" s="29" t="n"/>
      <c r="C71" s="29" t="n"/>
      <c r="D71" s="29" t="n"/>
      <c r="E71" s="6" t="n"/>
      <c r="F71" s="32" t="n"/>
      <c r="G71" s="29" t="n"/>
    </row>
    <row r="72">
      <c r="A72" s="30" t="n"/>
      <c r="B72" s="29" t="n"/>
      <c r="C72" s="29" t="n"/>
      <c r="D72" s="29" t="n"/>
      <c r="E72" s="6" t="n"/>
      <c r="F72" s="32" t="n"/>
      <c r="G72" s="29" t="n"/>
    </row>
    <row r="73">
      <c r="A73" s="30" t="n"/>
      <c r="B73" s="29" t="n"/>
      <c r="C73" s="29" t="n"/>
      <c r="D73" s="29" t="n"/>
      <c r="E73" s="6" t="n"/>
      <c r="F73" s="32" t="n"/>
      <c r="G73" s="29" t="n"/>
    </row>
    <row r="74">
      <c r="A74" s="30" t="n"/>
      <c r="B74" s="29" t="n"/>
      <c r="C74" s="29" t="n"/>
      <c r="D74" s="29" t="n"/>
      <c r="E74" s="6" t="n"/>
      <c r="F74" s="32" t="n"/>
      <c r="G74" s="29" t="n"/>
    </row>
    <row r="75">
      <c r="A75" s="30" t="n"/>
      <c r="B75" s="29" t="n"/>
      <c r="C75" s="29" t="n"/>
      <c r="D75" s="29" t="n"/>
      <c r="E75" s="6" t="n"/>
      <c r="F75" s="32" t="n"/>
      <c r="G75" s="29" t="n"/>
    </row>
    <row r="76">
      <c r="A76" s="30" t="n"/>
      <c r="B76" s="29" t="n"/>
      <c r="C76" s="29" t="n"/>
      <c r="D76" s="29" t="n"/>
      <c r="E76" s="6" t="n"/>
      <c r="F76" s="32" t="n"/>
      <c r="G76" s="29" t="n"/>
    </row>
    <row r="77">
      <c r="A77" s="30" t="n"/>
      <c r="B77" s="29" t="n"/>
      <c r="C77" s="29" t="n"/>
      <c r="D77" s="29" t="n"/>
      <c r="E77" s="6" t="n"/>
      <c r="F77" s="32" t="n"/>
      <c r="G77" s="29" t="n"/>
    </row>
    <row r="78">
      <c r="A78" s="30" t="n"/>
      <c r="B78" s="29" t="n"/>
      <c r="C78" s="29" t="n"/>
      <c r="D78" s="29" t="n"/>
      <c r="E78" s="6" t="n"/>
      <c r="F78" s="32" t="n"/>
      <c r="G78" s="29" t="n"/>
    </row>
    <row r="79">
      <c r="A79" s="30" t="n"/>
      <c r="B79" s="29" t="n"/>
      <c r="C79" s="29" t="n"/>
      <c r="D79" s="29" t="n"/>
      <c r="E79" s="6" t="n"/>
      <c r="F79" s="32" t="n"/>
      <c r="G79" s="29" t="n"/>
    </row>
    <row r="80">
      <c r="A80" s="30" t="n"/>
      <c r="B80" s="29" t="n"/>
      <c r="C80" s="29" t="n"/>
      <c r="D80" s="29" t="n"/>
      <c r="E80" s="6" t="n"/>
      <c r="F80" s="32" t="n"/>
      <c r="G80" s="29" t="n"/>
    </row>
    <row r="81">
      <c r="A81" s="30" t="n"/>
      <c r="B81" s="29" t="n"/>
      <c r="C81" s="29" t="n"/>
      <c r="D81" s="29" t="n"/>
      <c r="E81" s="6" t="n"/>
      <c r="F81" s="32" t="n"/>
      <c r="G81" s="29" t="n"/>
    </row>
    <row r="82">
      <c r="A82" s="30" t="n"/>
      <c r="B82" s="29" t="n"/>
      <c r="C82" s="29" t="n"/>
      <c r="D82" s="29" t="n"/>
      <c r="E82" s="6" t="n"/>
      <c r="F82" s="32" t="n"/>
      <c r="G82" s="29" t="n"/>
    </row>
    <row r="83">
      <c r="A83" s="30" t="n"/>
      <c r="B83" s="29" t="n"/>
      <c r="C83" s="29" t="n"/>
      <c r="D83" s="29" t="n"/>
      <c r="E83" s="6" t="n"/>
      <c r="F83" s="32" t="n"/>
      <c r="G83" s="29" t="n"/>
    </row>
    <row r="84">
      <c r="A84" s="30" t="n"/>
      <c r="B84" s="29" t="n"/>
      <c r="C84" s="29" t="n"/>
      <c r="D84" s="29" t="n"/>
      <c r="E84" s="6" t="n"/>
      <c r="F84" s="32" t="n"/>
      <c r="G84" s="29" t="n"/>
    </row>
    <row r="85">
      <c r="A85" s="30" t="n"/>
      <c r="B85" s="29" t="n"/>
      <c r="C85" s="29" t="n"/>
      <c r="D85" s="29" t="n"/>
      <c r="E85" s="6" t="n"/>
      <c r="F85" s="32" t="n"/>
      <c r="G85" s="29" t="n"/>
    </row>
    <row r="86">
      <c r="A86" s="30" t="n"/>
      <c r="B86" s="29" t="n"/>
      <c r="C86" s="29" t="n"/>
      <c r="D86" s="29" t="n"/>
      <c r="E86" s="6" t="n"/>
      <c r="F86" s="32" t="n"/>
      <c r="G86" s="29" t="n"/>
    </row>
    <row r="87">
      <c r="A87" s="30" t="n"/>
      <c r="B87" s="29" t="n"/>
      <c r="C87" s="29" t="n"/>
      <c r="D87" s="29" t="n"/>
      <c r="E87" s="6" t="n"/>
      <c r="F87" s="32" t="n"/>
      <c r="G87" s="29" t="n"/>
    </row>
    <row r="88">
      <c r="A88" s="30" t="n"/>
      <c r="B88" s="29" t="n"/>
      <c r="C88" s="29" t="n"/>
      <c r="D88" s="29" t="n"/>
      <c r="E88" s="6" t="n"/>
      <c r="F88" s="32" t="n"/>
      <c r="G88" s="29" t="n"/>
    </row>
    <row r="89">
      <c r="A89" s="30" t="n"/>
      <c r="B89" s="29" t="n"/>
      <c r="C89" s="29" t="n"/>
      <c r="D89" s="29" t="n"/>
      <c r="E89" s="6" t="n"/>
      <c r="F89" s="32" t="n"/>
      <c r="G89" s="29" t="n"/>
    </row>
    <row r="90">
      <c r="A90" s="30" t="n"/>
      <c r="B90" s="29" t="n"/>
      <c r="C90" s="29" t="n"/>
      <c r="D90" s="29" t="n"/>
      <c r="E90" s="6" t="n"/>
      <c r="F90" s="32" t="n"/>
      <c r="G90" s="29" t="n"/>
    </row>
    <row r="91">
      <c r="A91" s="30" t="n"/>
      <c r="B91" s="29" t="n"/>
      <c r="C91" s="29" t="n"/>
      <c r="D91" s="29" t="n"/>
      <c r="E91" s="6" t="n"/>
      <c r="F91" s="32" t="n"/>
      <c r="G91" s="29" t="n"/>
    </row>
    <row r="92">
      <c r="A92" s="30" t="n"/>
      <c r="B92" s="29" t="n"/>
      <c r="C92" s="29" t="n"/>
      <c r="D92" s="29" t="n"/>
      <c r="E92" s="6" t="n"/>
      <c r="F92" s="32" t="n"/>
      <c r="G92" s="29" t="n"/>
    </row>
    <row r="93">
      <c r="A93" s="30" t="n"/>
      <c r="B93" s="29" t="n"/>
      <c r="C93" s="29" t="n"/>
      <c r="D93" s="29" t="n"/>
      <c r="E93" s="6" t="n"/>
      <c r="F93" s="32" t="n"/>
      <c r="G93" s="29" t="n"/>
    </row>
    <row r="94">
      <c r="A94" s="30" t="n"/>
      <c r="B94" s="29" t="n"/>
      <c r="C94" s="29" t="n"/>
      <c r="D94" s="29" t="n"/>
      <c r="E94" s="6" t="n"/>
      <c r="F94" s="32" t="n"/>
      <c r="G94" s="29" t="n"/>
    </row>
    <row r="95">
      <c r="A95" s="30" t="n"/>
      <c r="B95" s="29" t="n"/>
      <c r="C95" s="29" t="n"/>
      <c r="D95" s="29" t="n"/>
      <c r="E95" s="6" t="n"/>
      <c r="F95" s="32" t="n"/>
      <c r="G95" s="29" t="n"/>
    </row>
    <row r="96">
      <c r="A96" s="30" t="n"/>
      <c r="B96" s="29" t="n"/>
      <c r="C96" s="29" t="n"/>
      <c r="D96" s="29" t="n"/>
      <c r="E96" s="6" t="n"/>
      <c r="F96" s="32" t="n"/>
      <c r="G96" s="29" t="n"/>
    </row>
    <row r="97">
      <c r="A97" s="30" t="n"/>
      <c r="B97" s="29" t="n"/>
      <c r="C97" s="29" t="n"/>
      <c r="D97" s="29" t="n"/>
      <c r="E97" s="6" t="n"/>
      <c r="F97" s="32" t="n"/>
      <c r="G97" s="29" t="n"/>
    </row>
    <row r="98">
      <c r="A98" s="30" t="n"/>
      <c r="B98" s="29" t="n"/>
      <c r="C98" s="29" t="n"/>
      <c r="D98" s="29" t="n"/>
      <c r="E98" s="6" t="n"/>
      <c r="F98" s="32" t="n"/>
      <c r="G98" s="29" t="n"/>
    </row>
    <row r="99">
      <c r="A99" s="30" t="n"/>
      <c r="B99" s="29" t="n"/>
      <c r="C99" s="29" t="n"/>
      <c r="D99" s="29" t="n"/>
      <c r="E99" s="6" t="n"/>
      <c r="F99" s="32" t="n"/>
      <c r="G99" s="29" t="n"/>
    </row>
    <row r="100">
      <c r="A100" s="30" t="n"/>
      <c r="B100" s="29" t="n"/>
      <c r="C100" s="29" t="n"/>
      <c r="D100" s="29" t="n"/>
      <c r="E100" s="6" t="n"/>
      <c r="F100" s="32" t="n"/>
      <c r="G100" s="29" t="n"/>
    </row>
    <row r="101">
      <c r="A101" s="30" t="n"/>
      <c r="B101" s="29" t="n"/>
      <c r="C101" s="29" t="n"/>
      <c r="D101" s="29" t="n"/>
      <c r="E101" s="6" t="n"/>
      <c r="F101" s="32" t="n"/>
      <c r="G101" s="29" t="n"/>
    </row>
    <row r="102">
      <c r="A102" s="30" t="n"/>
      <c r="B102" s="29" t="n"/>
      <c r="C102" s="29" t="n"/>
      <c r="D102" s="29" t="n"/>
      <c r="E102" s="6" t="n"/>
      <c r="F102" s="32" t="n"/>
      <c r="G102" s="29" t="n"/>
    </row>
    <row r="103">
      <c r="A103" s="30" t="n"/>
      <c r="B103" s="29" t="n"/>
      <c r="C103" s="29" t="n"/>
      <c r="D103" s="29" t="n"/>
      <c r="E103" s="6" t="n"/>
      <c r="F103" s="32" t="n"/>
      <c r="G103" s="29" t="n"/>
    </row>
    <row r="104">
      <c r="A104" s="30" t="n"/>
      <c r="B104" s="29" t="n"/>
      <c r="C104" s="29" t="n"/>
      <c r="D104" s="29" t="n"/>
      <c r="E104" s="6" t="n"/>
      <c r="F104" s="32" t="n"/>
      <c r="G104" s="29" t="n"/>
    </row>
    <row r="105">
      <c r="A105" s="30" t="n"/>
      <c r="B105" s="29" t="n"/>
      <c r="C105" s="29" t="n"/>
      <c r="D105" s="29" t="n"/>
      <c r="E105" s="6" t="n"/>
      <c r="F105" s="32" t="n"/>
      <c r="G105" s="29" t="n"/>
    </row>
    <row r="106">
      <c r="A106" s="30" t="n"/>
      <c r="B106" s="29" t="n"/>
      <c r="C106" s="29" t="n"/>
      <c r="D106" s="29" t="n"/>
      <c r="E106" s="6" t="n"/>
      <c r="F106" s="32" t="n"/>
      <c r="G106" s="29" t="n"/>
    </row>
    <row r="107">
      <c r="A107" s="30" t="n"/>
      <c r="B107" s="29" t="n"/>
      <c r="C107" s="29" t="n"/>
      <c r="D107" s="29" t="n"/>
      <c r="E107" s="6" t="n"/>
      <c r="F107" s="32" t="n"/>
      <c r="G107" s="29" t="n"/>
    </row>
    <row r="108">
      <c r="A108" s="30" t="n"/>
      <c r="B108" s="29" t="n"/>
      <c r="C108" s="29" t="n"/>
      <c r="D108" s="29" t="n"/>
      <c r="E108" s="6" t="n"/>
      <c r="F108" s="32" t="n"/>
      <c r="G108" s="29" t="n"/>
    </row>
    <row r="109">
      <c r="A109" s="30" t="n"/>
      <c r="B109" s="29" t="n"/>
      <c r="C109" s="29" t="n"/>
      <c r="D109" s="29" t="n"/>
      <c r="E109" s="6" t="n"/>
      <c r="F109" s="32" t="n"/>
      <c r="G109" s="29" t="n"/>
    </row>
    <row r="110">
      <c r="A110" s="30" t="n"/>
      <c r="B110" s="29" t="n"/>
      <c r="C110" s="29" t="n"/>
      <c r="D110" s="29" t="n"/>
      <c r="E110" s="6" t="n"/>
      <c r="F110" s="32" t="n"/>
      <c r="G110" s="29" t="n"/>
    </row>
    <row r="111">
      <c r="A111" s="30" t="n"/>
      <c r="B111" s="29" t="n"/>
      <c r="C111" s="29" t="n"/>
      <c r="D111" s="29" t="n"/>
      <c r="E111" s="6" t="n"/>
      <c r="F111" s="32" t="n"/>
      <c r="G111" s="29" t="n"/>
    </row>
    <row r="112">
      <c r="A112" s="30" t="n"/>
      <c r="B112" s="29" t="n"/>
      <c r="C112" s="29" t="n"/>
      <c r="D112" s="29" t="n"/>
      <c r="E112" s="6" t="n"/>
      <c r="F112" s="32" t="n"/>
      <c r="G112" s="29" t="n"/>
    </row>
    <row r="113">
      <c r="A113" s="30" t="n"/>
      <c r="B113" s="29" t="n"/>
      <c r="C113" s="29" t="n"/>
      <c r="D113" s="29" t="n"/>
      <c r="E113" s="6" t="n"/>
      <c r="F113" s="32" t="n"/>
      <c r="G113" s="29" t="n"/>
    </row>
    <row r="114">
      <c r="A114" s="30" t="n"/>
      <c r="B114" s="29" t="n"/>
      <c r="C114" s="29" t="n"/>
      <c r="D114" s="29" t="n"/>
      <c r="E114" s="6" t="n"/>
      <c r="F114" s="32" t="n"/>
      <c r="G114" s="29" t="n"/>
    </row>
    <row r="115">
      <c r="A115" s="30" t="n"/>
      <c r="B115" s="29" t="n"/>
      <c r="C115" s="29" t="n"/>
      <c r="D115" s="29" t="n"/>
      <c r="E115" s="6" t="n"/>
      <c r="F115" s="32" t="n"/>
      <c r="G115" s="29" t="n"/>
    </row>
    <row r="116">
      <c r="A116" s="30" t="n"/>
      <c r="B116" s="29" t="n"/>
      <c r="C116" s="29" t="n"/>
      <c r="D116" s="29" t="n"/>
      <c r="E116" s="6" t="n"/>
      <c r="F116" s="32" t="n"/>
      <c r="G116" s="29" t="n"/>
    </row>
    <row r="117">
      <c r="A117" s="30" t="n"/>
      <c r="B117" s="29" t="n"/>
      <c r="C117" s="29" t="n"/>
      <c r="D117" s="29" t="n"/>
      <c r="E117" s="6" t="n"/>
      <c r="F117" s="32" t="n"/>
      <c r="G117" s="29" t="n"/>
    </row>
    <row r="118">
      <c r="A118" s="30" t="n"/>
      <c r="B118" s="29" t="n"/>
      <c r="C118" s="29" t="n"/>
      <c r="D118" s="29" t="n"/>
      <c r="E118" s="6" t="n"/>
      <c r="F118" s="32" t="n"/>
      <c r="G118" s="29" t="n"/>
    </row>
    <row r="119">
      <c r="A119" s="30" t="n"/>
      <c r="B119" s="29" t="n"/>
      <c r="C119" s="29" t="n"/>
      <c r="D119" s="29" t="n"/>
      <c r="E119" s="6" t="n"/>
      <c r="F119" s="32" t="n"/>
      <c r="G119" s="29" t="n"/>
    </row>
    <row r="120">
      <c r="A120" s="30" t="n"/>
      <c r="B120" s="29" t="n"/>
      <c r="C120" s="29" t="n"/>
      <c r="D120" s="29" t="n"/>
      <c r="E120" s="6" t="n"/>
      <c r="F120" s="32" t="n"/>
      <c r="G120" s="29" t="n"/>
    </row>
    <row r="121">
      <c r="A121" s="30" t="n"/>
      <c r="B121" s="29" t="n"/>
      <c r="C121" s="29" t="n"/>
      <c r="D121" s="29" t="n"/>
      <c r="E121" s="6" t="n"/>
      <c r="F121" s="32" t="n"/>
      <c r="G121" s="29" t="n"/>
    </row>
    <row r="122">
      <c r="A122" s="30" t="n"/>
      <c r="B122" s="29" t="n"/>
      <c r="C122" s="29" t="n"/>
      <c r="D122" s="29" t="n"/>
      <c r="E122" s="6" t="n"/>
      <c r="F122" s="32" t="n"/>
      <c r="G122" s="29" t="n"/>
    </row>
    <row r="123">
      <c r="A123" s="30" t="n"/>
      <c r="B123" s="29" t="n"/>
      <c r="C123" s="29" t="n"/>
      <c r="D123" s="29" t="n"/>
      <c r="E123" s="6" t="n"/>
      <c r="F123" s="32" t="n"/>
      <c r="G123" s="29" t="n"/>
    </row>
    <row r="124">
      <c r="A124" s="30" t="n"/>
      <c r="B124" s="29" t="n"/>
      <c r="C124" s="29" t="n"/>
      <c r="D124" s="29" t="n"/>
      <c r="E124" s="6" t="n"/>
      <c r="F124" s="32" t="n"/>
      <c r="G124" s="29" t="n"/>
    </row>
    <row r="125">
      <c r="A125" s="30" t="n"/>
      <c r="B125" s="29" t="n"/>
      <c r="C125" s="29" t="n"/>
      <c r="D125" s="29" t="n"/>
      <c r="E125" s="6" t="n"/>
      <c r="F125" s="32" t="n"/>
      <c r="G125" s="29" t="n"/>
    </row>
    <row r="126">
      <c r="A126" s="30" t="n"/>
      <c r="B126" s="29" t="n"/>
      <c r="C126" s="29" t="n"/>
      <c r="D126" s="29" t="n"/>
      <c r="E126" s="6" t="n"/>
      <c r="F126" s="32" t="n"/>
      <c r="G126" s="29" t="n"/>
    </row>
    <row r="127">
      <c r="A127" s="30" t="n"/>
      <c r="B127" s="29" t="n"/>
      <c r="C127" s="29" t="n"/>
      <c r="D127" s="29" t="n"/>
      <c r="E127" s="6" t="n"/>
      <c r="F127" s="32" t="n"/>
      <c r="G127" s="29" t="n"/>
    </row>
    <row r="128">
      <c r="A128" s="30" t="n"/>
      <c r="B128" s="29" t="n"/>
      <c r="C128" s="29" t="n"/>
      <c r="D128" s="29" t="n"/>
      <c r="E128" s="6" t="n"/>
      <c r="F128" s="32" t="n"/>
      <c r="G128" s="29" t="n"/>
    </row>
    <row r="129">
      <c r="A129" s="30" t="n"/>
      <c r="B129" s="29" t="n"/>
      <c r="C129" s="29" t="n"/>
      <c r="D129" s="29" t="n"/>
      <c r="E129" s="6" t="n"/>
      <c r="F129" s="32" t="n"/>
      <c r="G129" s="29" t="n"/>
    </row>
    <row r="130">
      <c r="A130" s="30" t="n"/>
      <c r="B130" s="29" t="n"/>
      <c r="C130" s="29" t="n"/>
      <c r="D130" s="29" t="n"/>
      <c r="E130" s="6" t="n"/>
      <c r="F130" s="32" t="n"/>
      <c r="G130" s="29" t="n"/>
    </row>
    <row r="131">
      <c r="A131" s="30" t="n"/>
      <c r="B131" s="29" t="n"/>
      <c r="C131" s="29" t="n"/>
      <c r="D131" s="29" t="n"/>
      <c r="E131" s="6" t="n"/>
      <c r="F131" s="32" t="n"/>
      <c r="G131" s="29" t="n"/>
    </row>
    <row r="132">
      <c r="A132" s="30" t="n"/>
      <c r="B132" s="29" t="n"/>
      <c r="C132" s="29" t="n"/>
      <c r="D132" s="29" t="n"/>
      <c r="E132" s="6" t="n"/>
      <c r="F132" s="32" t="n"/>
      <c r="G132" s="29" t="n"/>
    </row>
    <row r="133">
      <c r="A133" s="30" t="n"/>
      <c r="B133" s="29" t="n"/>
      <c r="C133" s="29" t="n"/>
      <c r="D133" s="29" t="n"/>
      <c r="E133" s="6" t="n"/>
      <c r="F133" s="32" t="n"/>
      <c r="G133" s="29" t="n"/>
    </row>
    <row r="134">
      <c r="A134" s="30" t="n"/>
      <c r="B134" s="29" t="n"/>
      <c r="C134" s="29" t="n"/>
      <c r="D134" s="29" t="n"/>
      <c r="E134" s="6" t="n"/>
      <c r="F134" s="32" t="n"/>
      <c r="G134" s="29" t="n"/>
    </row>
    <row r="135">
      <c r="A135" s="30" t="n"/>
      <c r="B135" s="29" t="n"/>
      <c r="C135" s="29" t="n"/>
      <c r="D135" s="29" t="n"/>
      <c r="E135" s="6" t="n"/>
      <c r="F135" s="32" t="n"/>
      <c r="G135" s="29" t="n"/>
    </row>
    <row r="136">
      <c r="A136" s="30" t="n"/>
      <c r="B136" s="29" t="n"/>
      <c r="C136" s="29" t="n"/>
      <c r="D136" s="29" t="n"/>
      <c r="E136" s="6" t="n"/>
      <c r="F136" s="32" t="n"/>
      <c r="G136" s="29" t="n"/>
    </row>
    <row r="137">
      <c r="A137" s="30" t="n"/>
      <c r="B137" s="29" t="n"/>
      <c r="C137" s="29" t="n"/>
      <c r="D137" s="29" t="n"/>
      <c r="E137" s="6" t="n"/>
      <c r="F137" s="32" t="n"/>
      <c r="G137" s="29" t="n"/>
    </row>
    <row r="138">
      <c r="A138" s="30" t="n"/>
      <c r="B138" s="29" t="n"/>
      <c r="C138" s="29" t="n"/>
      <c r="D138" s="29" t="n"/>
      <c r="E138" s="6" t="n"/>
      <c r="F138" s="32" t="n"/>
      <c r="G138" s="29" t="n"/>
    </row>
    <row r="139">
      <c r="A139" s="30" t="n"/>
      <c r="B139" s="29" t="n"/>
      <c r="C139" s="29" t="n"/>
      <c r="D139" s="29" t="n"/>
      <c r="E139" s="6" t="n"/>
      <c r="F139" s="32" t="n"/>
      <c r="G139" s="29" t="n"/>
    </row>
    <row r="140">
      <c r="A140" s="30" t="n"/>
      <c r="B140" s="29" t="n"/>
      <c r="C140" s="29" t="n"/>
      <c r="D140" s="29" t="n"/>
      <c r="E140" s="6" t="n"/>
      <c r="F140" s="32" t="n"/>
      <c r="G140" s="29" t="n"/>
    </row>
    <row r="141">
      <c r="A141" s="30" t="n"/>
      <c r="B141" s="29" t="n"/>
      <c r="C141" s="29" t="n"/>
      <c r="D141" s="29" t="n"/>
      <c r="E141" s="6" t="n"/>
      <c r="F141" s="32" t="n"/>
      <c r="G141" s="29" t="n"/>
    </row>
    <row r="142">
      <c r="A142" s="30" t="n"/>
      <c r="B142" s="29" t="n"/>
      <c r="C142" s="29" t="n"/>
      <c r="D142" s="29" t="n"/>
      <c r="E142" s="6" t="n"/>
      <c r="F142" s="32" t="n"/>
      <c r="G142" s="29" t="n"/>
    </row>
    <row r="143">
      <c r="A143" s="30" t="n"/>
      <c r="B143" s="29" t="n"/>
      <c r="C143" s="29" t="n"/>
      <c r="D143" s="29" t="n"/>
      <c r="E143" s="6" t="n"/>
      <c r="F143" s="32" t="n"/>
      <c r="G143" s="29" t="n"/>
    </row>
    <row r="144">
      <c r="A144" s="30" t="n"/>
      <c r="B144" s="29" t="n"/>
      <c r="C144" s="29" t="n"/>
      <c r="D144" s="29" t="n"/>
      <c r="E144" s="6" t="n"/>
      <c r="F144" s="32" t="n"/>
      <c r="G144" s="29" t="n"/>
    </row>
    <row r="145">
      <c r="A145" s="30" t="n"/>
      <c r="B145" s="29" t="n"/>
      <c r="C145" s="29" t="n"/>
      <c r="D145" s="29" t="n"/>
      <c r="E145" s="6" t="n"/>
      <c r="F145" s="32" t="n"/>
      <c r="G145" s="29" t="n"/>
    </row>
    <row r="146">
      <c r="A146" s="30" t="n"/>
      <c r="B146" s="29" t="n"/>
      <c r="C146" s="29" t="n"/>
      <c r="D146" s="29" t="n"/>
      <c r="E146" s="6" t="n"/>
      <c r="F146" s="32" t="n"/>
      <c r="G146" s="29" t="n"/>
    </row>
    <row r="147">
      <c r="A147" s="30" t="n"/>
      <c r="B147" s="29" t="n"/>
      <c r="C147" s="29" t="n"/>
      <c r="D147" s="29" t="n"/>
      <c r="E147" s="6" t="n"/>
      <c r="F147" s="32" t="n"/>
      <c r="G147" s="29" t="n"/>
    </row>
    <row r="148">
      <c r="A148" s="30" t="n"/>
      <c r="B148" s="29" t="n"/>
      <c r="C148" s="29" t="n"/>
      <c r="D148" s="29" t="n"/>
      <c r="E148" s="6" t="n"/>
      <c r="F148" s="32" t="n"/>
      <c r="G148" s="29" t="n"/>
    </row>
    <row r="149">
      <c r="A149" s="30" t="n"/>
      <c r="B149" s="29" t="n"/>
      <c r="C149" s="29" t="n"/>
      <c r="D149" s="29" t="n"/>
      <c r="E149" s="6" t="n"/>
      <c r="F149" s="32" t="n"/>
      <c r="G149" s="29" t="n"/>
    </row>
    <row r="150">
      <c r="A150" s="30" t="n"/>
      <c r="B150" s="29" t="n"/>
      <c r="C150" s="29" t="n"/>
      <c r="D150" s="29" t="n"/>
      <c r="E150" s="6" t="n"/>
      <c r="F150" s="32" t="n"/>
      <c r="G150" s="29" t="n"/>
    </row>
    <row r="151">
      <c r="A151" s="30" t="n"/>
      <c r="B151" s="29" t="n"/>
      <c r="C151" s="29" t="n"/>
      <c r="D151" s="29" t="n"/>
      <c r="E151" s="6" t="n"/>
      <c r="F151" s="32" t="n"/>
      <c r="G151" s="29" t="n"/>
    </row>
    <row r="152">
      <c r="A152" s="30" t="n"/>
      <c r="B152" s="29" t="n"/>
      <c r="C152" s="29" t="n"/>
      <c r="D152" s="29" t="n"/>
      <c r="E152" s="6" t="n"/>
      <c r="F152" s="32" t="n"/>
      <c r="G152" s="29" t="n"/>
    </row>
    <row r="153">
      <c r="A153" s="30" t="n"/>
      <c r="B153" s="29" t="n"/>
      <c r="C153" s="29" t="n"/>
      <c r="D153" s="29" t="n"/>
      <c r="E153" s="6" t="n"/>
      <c r="F153" s="32" t="n"/>
      <c r="G153" s="29" t="n"/>
    </row>
    <row r="154">
      <c r="A154" s="30" t="n"/>
      <c r="B154" s="29" t="n"/>
      <c r="C154" s="29" t="n"/>
      <c r="D154" s="29" t="n"/>
      <c r="E154" s="6" t="n"/>
      <c r="F154" s="32" t="n"/>
      <c r="G154" s="29" t="n"/>
    </row>
    <row r="155">
      <c r="A155" s="30" t="n"/>
      <c r="B155" s="29" t="n"/>
      <c r="C155" s="29" t="n"/>
      <c r="D155" s="29" t="n"/>
      <c r="E155" s="6" t="n"/>
      <c r="F155" s="32" t="n"/>
      <c r="G155" s="29" t="n"/>
    </row>
    <row r="156">
      <c r="A156" s="30" t="n"/>
      <c r="B156" s="29" t="n"/>
      <c r="C156" s="29" t="n"/>
      <c r="D156" s="29" t="n"/>
      <c r="E156" s="6" t="n"/>
      <c r="F156" s="32" t="n"/>
      <c r="G156" s="29" t="n"/>
    </row>
    <row r="157">
      <c r="A157" s="30" t="n"/>
      <c r="B157" s="29" t="n"/>
      <c r="C157" s="29" t="n"/>
      <c r="D157" s="29" t="n"/>
      <c r="E157" s="6" t="n"/>
      <c r="F157" s="32" t="n"/>
      <c r="G157" s="29" t="n"/>
    </row>
    <row r="158">
      <c r="A158" s="30" t="n"/>
      <c r="B158" s="29" t="n"/>
      <c r="C158" s="29" t="n"/>
      <c r="D158" s="29" t="n"/>
      <c r="E158" s="6" t="n"/>
      <c r="F158" s="32" t="n"/>
      <c r="G158" s="29" t="n"/>
    </row>
    <row r="159">
      <c r="A159" s="30" t="n"/>
      <c r="B159" s="29" t="n"/>
      <c r="C159" s="29" t="n"/>
      <c r="D159" s="29" t="n"/>
      <c r="E159" s="6" t="n"/>
      <c r="F159" s="32" t="n"/>
      <c r="G159" s="29" t="n"/>
    </row>
    <row r="160">
      <c r="A160" s="30" t="n"/>
      <c r="B160" s="29" t="n"/>
      <c r="C160" s="29" t="n"/>
      <c r="D160" s="29" t="n"/>
      <c r="E160" s="6" t="n"/>
      <c r="F160" s="32" t="n"/>
      <c r="G160" s="29" t="n"/>
    </row>
    <row r="161">
      <c r="A161" s="30" t="n"/>
      <c r="B161" s="29" t="n"/>
      <c r="C161" s="29" t="n"/>
      <c r="D161" s="29" t="n"/>
      <c r="E161" s="6" t="n"/>
      <c r="F161" s="32" t="n"/>
      <c r="G161" s="29" t="n"/>
    </row>
    <row r="162">
      <c r="A162" s="30" t="n"/>
      <c r="B162" s="29" t="n"/>
      <c r="C162" s="29" t="n"/>
      <c r="D162" s="29" t="n"/>
      <c r="E162" s="6" t="n"/>
      <c r="F162" s="32" t="n"/>
      <c r="G162" s="29" t="n"/>
    </row>
    <row r="163">
      <c r="A163" s="30" t="n"/>
      <c r="B163" s="29" t="n"/>
      <c r="C163" s="29" t="n"/>
      <c r="D163" s="29" t="n"/>
      <c r="E163" s="6" t="n"/>
      <c r="F163" s="32" t="n"/>
      <c r="G163" s="29" t="n"/>
    </row>
    <row r="164">
      <c r="A164" s="30" t="n"/>
      <c r="B164" s="29" t="n"/>
      <c r="C164" s="29" t="n"/>
      <c r="D164" s="29" t="n"/>
      <c r="E164" s="6" t="n"/>
      <c r="F164" s="32" t="n"/>
      <c r="G164" s="29" t="n"/>
    </row>
    <row r="165">
      <c r="A165" s="30" t="n"/>
      <c r="B165" s="29" t="n"/>
      <c r="C165" s="29" t="n"/>
      <c r="D165" s="29" t="n"/>
      <c r="E165" s="6" t="n"/>
      <c r="F165" s="32" t="n"/>
      <c r="G165" s="29" t="n"/>
    </row>
    <row r="166">
      <c r="A166" s="30" t="n"/>
      <c r="B166" s="29" t="n"/>
      <c r="C166" s="29" t="n"/>
      <c r="D166" s="29" t="n"/>
      <c r="E166" s="6" t="n"/>
      <c r="F166" s="32" t="n"/>
      <c r="G166" s="29" t="n"/>
    </row>
    <row r="167">
      <c r="A167" s="30" t="n"/>
      <c r="B167" s="29" t="n"/>
      <c r="C167" s="29" t="n"/>
      <c r="D167" s="29" t="n"/>
      <c r="E167" s="6" t="n"/>
      <c r="F167" s="32" t="n"/>
      <c r="G167" s="29" t="n"/>
    </row>
    <row r="168">
      <c r="A168" s="30" t="n"/>
      <c r="B168" s="29" t="n"/>
      <c r="C168" s="29" t="n"/>
      <c r="D168" s="29" t="n"/>
      <c r="E168" s="6" t="n"/>
      <c r="F168" s="32" t="n"/>
      <c r="G168" s="29" t="n"/>
    </row>
    <row r="169">
      <c r="A169" s="30" t="n"/>
      <c r="B169" s="29" t="n"/>
      <c r="C169" s="29" t="n"/>
      <c r="D169" s="29" t="n"/>
      <c r="E169" s="6" t="n"/>
      <c r="F169" s="32" t="n"/>
      <c r="G169" s="29" t="n"/>
    </row>
    <row r="170">
      <c r="A170" s="30" t="n"/>
      <c r="B170" s="29" t="n"/>
      <c r="C170" s="29" t="n"/>
      <c r="D170" s="29" t="n"/>
      <c r="E170" s="6" t="n"/>
      <c r="F170" s="32" t="n"/>
      <c r="G170" s="29" t="n"/>
    </row>
    <row r="171">
      <c r="A171" s="30" t="n"/>
      <c r="B171" s="29" t="n"/>
      <c r="C171" s="29" t="n"/>
      <c r="D171" s="29" t="n"/>
      <c r="E171" s="6" t="n"/>
      <c r="F171" s="32" t="n"/>
      <c r="G171" s="29" t="n"/>
    </row>
    <row r="172">
      <c r="A172" s="30" t="n"/>
      <c r="B172" s="29" t="n"/>
      <c r="C172" s="29" t="n"/>
      <c r="D172" s="29" t="n"/>
      <c r="E172" s="6" t="n"/>
      <c r="F172" s="32" t="n"/>
      <c r="G172" s="29" t="n"/>
    </row>
    <row r="173">
      <c r="A173" s="30" t="n"/>
      <c r="B173" s="29" t="n"/>
      <c r="C173" s="29" t="n"/>
      <c r="D173" s="29" t="n"/>
      <c r="E173" s="6" t="n"/>
      <c r="F173" s="32" t="n"/>
      <c r="G173" s="29" t="n"/>
    </row>
    <row r="174">
      <c r="A174" s="30" t="n"/>
      <c r="B174" s="29" t="n"/>
      <c r="C174" s="29" t="n"/>
      <c r="D174" s="29" t="n"/>
      <c r="E174" s="6" t="n"/>
      <c r="F174" s="32" t="n"/>
      <c r="G174" s="29" t="n"/>
    </row>
    <row r="175">
      <c r="A175" s="30" t="n"/>
      <c r="B175" s="29" t="n"/>
      <c r="C175" s="29" t="n"/>
      <c r="D175" s="29" t="n"/>
      <c r="E175" s="6" t="n"/>
      <c r="F175" s="32" t="n"/>
      <c r="G175" s="29" t="n"/>
    </row>
    <row r="176">
      <c r="A176" s="30" t="n"/>
      <c r="B176" s="29" t="n"/>
      <c r="C176" s="29" t="n"/>
      <c r="D176" s="29" t="n"/>
      <c r="E176" s="6" t="n"/>
      <c r="F176" s="32" t="n"/>
      <c r="G176" s="29" t="n"/>
    </row>
    <row r="177">
      <c r="A177" s="30" t="n"/>
      <c r="B177" s="29" t="n"/>
      <c r="C177" s="29" t="n"/>
      <c r="D177" s="29" t="n"/>
      <c r="E177" s="6" t="n"/>
      <c r="F177" s="32" t="n"/>
      <c r="G177" s="29" t="n"/>
    </row>
    <row r="178">
      <c r="A178" s="30" t="n"/>
      <c r="B178" s="29" t="n"/>
      <c r="C178" s="29" t="n"/>
      <c r="D178" s="29" t="n"/>
      <c r="E178" s="6" t="n"/>
      <c r="F178" s="32" t="n"/>
      <c r="G178" s="29" t="n"/>
    </row>
    <row r="179">
      <c r="A179" s="30" t="n"/>
      <c r="B179" s="29" t="n"/>
      <c r="C179" s="29" t="n"/>
      <c r="D179" s="29" t="n"/>
      <c r="E179" s="6" t="n"/>
      <c r="F179" s="32" t="n"/>
      <c r="G179" s="29" t="n"/>
    </row>
    <row r="180">
      <c r="A180" s="30" t="n"/>
      <c r="B180" s="29" t="n"/>
      <c r="C180" s="29" t="n"/>
      <c r="D180" s="29" t="n"/>
      <c r="E180" s="6" t="n"/>
      <c r="F180" s="32" t="n"/>
      <c r="G180" s="29" t="n"/>
    </row>
    <row r="181">
      <c r="A181" s="30" t="n"/>
      <c r="B181" s="29" t="n"/>
      <c r="C181" s="29" t="n"/>
      <c r="D181" s="29" t="n"/>
      <c r="E181" s="6" t="n"/>
      <c r="F181" s="32" t="n"/>
      <c r="G181" s="29" t="n"/>
    </row>
    <row r="182">
      <c r="A182" s="30" t="n"/>
      <c r="B182" s="29" t="n"/>
      <c r="C182" s="29" t="n"/>
      <c r="D182" s="29" t="n"/>
      <c r="E182" s="6" t="n"/>
      <c r="F182" s="32" t="n"/>
      <c r="G182" s="29" t="n"/>
    </row>
    <row r="183">
      <c r="A183" s="30" t="n"/>
      <c r="B183" s="29" t="n"/>
      <c r="C183" s="29" t="n"/>
      <c r="D183" s="29" t="n"/>
      <c r="E183" s="6" t="n"/>
      <c r="F183" s="32" t="n"/>
      <c r="G183" s="29" t="n"/>
    </row>
    <row r="184">
      <c r="A184" s="30" t="n"/>
      <c r="B184" s="29" t="n"/>
      <c r="C184" s="29" t="n"/>
      <c r="D184" s="29" t="n"/>
      <c r="E184" s="6" t="n"/>
      <c r="F184" s="32" t="n"/>
      <c r="G184" s="29" t="n"/>
    </row>
    <row r="185">
      <c r="A185" s="30" t="n"/>
      <c r="B185" s="29" t="n"/>
      <c r="C185" s="29" t="n"/>
      <c r="D185" s="29" t="n"/>
      <c r="E185" s="6" t="n"/>
      <c r="F185" s="32" t="n"/>
      <c r="G185" s="29" t="n"/>
    </row>
    <row r="186">
      <c r="A186" s="30" t="n"/>
      <c r="B186" s="29" t="n"/>
      <c r="C186" s="29" t="n"/>
      <c r="D186" s="29" t="n"/>
      <c r="E186" s="6" t="n"/>
      <c r="F186" s="32" t="n"/>
      <c r="G186" s="29" t="n"/>
    </row>
    <row r="187">
      <c r="A187" s="30" t="n"/>
      <c r="B187" s="29" t="n"/>
      <c r="C187" s="29" t="n"/>
      <c r="D187" s="29" t="n"/>
      <c r="E187" s="6" t="n"/>
      <c r="F187" s="32" t="n"/>
      <c r="G187" s="29" t="n"/>
    </row>
    <row r="188">
      <c r="A188" s="30" t="n"/>
      <c r="B188" s="29" t="n"/>
      <c r="C188" s="29" t="n"/>
      <c r="D188" s="29" t="n"/>
      <c r="E188" s="6" t="n"/>
      <c r="F188" s="32" t="n"/>
      <c r="G188" s="29" t="n"/>
    </row>
    <row r="189">
      <c r="A189" s="30" t="n"/>
      <c r="B189" s="29" t="n"/>
      <c r="C189" s="29" t="n"/>
      <c r="D189" s="29" t="n"/>
      <c r="E189" s="6" t="n"/>
      <c r="F189" s="32" t="n"/>
      <c r="G189" s="29" t="n"/>
    </row>
    <row r="190">
      <c r="A190" s="30" t="n"/>
      <c r="B190" s="29" t="n"/>
      <c r="C190" s="29" t="n"/>
      <c r="D190" s="29" t="n"/>
      <c r="E190" s="6" t="n"/>
      <c r="F190" s="32" t="n"/>
      <c r="G190" s="29" t="n"/>
    </row>
    <row r="191">
      <c r="A191" s="30" t="n"/>
      <c r="B191" s="29" t="n"/>
      <c r="C191" s="29" t="n"/>
      <c r="D191" s="29" t="n"/>
      <c r="E191" s="6" t="n"/>
      <c r="F191" s="32" t="n"/>
      <c r="G191" s="29" t="n"/>
    </row>
    <row r="192">
      <c r="A192" s="30" t="n"/>
      <c r="B192" s="29" t="n"/>
      <c r="C192" s="29" t="n"/>
      <c r="D192" s="29" t="n"/>
      <c r="E192" s="6" t="n"/>
      <c r="F192" s="32" t="n"/>
      <c r="G192" s="29" t="n"/>
    </row>
    <row r="193">
      <c r="A193" s="30" t="n"/>
      <c r="B193" s="29" t="n"/>
      <c r="C193" s="29" t="n"/>
      <c r="D193" s="29" t="n"/>
      <c r="E193" s="6" t="n"/>
      <c r="F193" s="32" t="n"/>
      <c r="G193" s="29" t="n"/>
    </row>
    <row r="194">
      <c r="A194" s="30" t="n"/>
      <c r="B194" s="29" t="n"/>
      <c r="C194" s="29" t="n"/>
      <c r="D194" s="29" t="n"/>
      <c r="E194" s="6" t="n"/>
      <c r="F194" s="32" t="n"/>
      <c r="G194" s="29" t="n"/>
    </row>
    <row r="195">
      <c r="A195" s="30" t="n"/>
      <c r="B195" s="29" t="n"/>
      <c r="C195" s="29" t="n"/>
      <c r="D195" s="29" t="n"/>
      <c r="E195" s="6" t="n"/>
      <c r="F195" s="32" t="n"/>
      <c r="G195" s="29" t="n"/>
    </row>
    <row r="196">
      <c r="A196" s="30" t="n"/>
      <c r="B196" s="29" t="n"/>
      <c r="C196" s="29" t="n"/>
      <c r="D196" s="29" t="n"/>
      <c r="E196" s="6" t="n"/>
      <c r="F196" s="32" t="n"/>
      <c r="G196" s="29" t="n"/>
    </row>
    <row r="197">
      <c r="A197" s="30" t="n"/>
      <c r="B197" s="29" t="n"/>
      <c r="C197" s="29" t="n"/>
      <c r="D197" s="29" t="n"/>
      <c r="E197" s="6" t="n"/>
      <c r="F197" s="32" t="n"/>
      <c r="G197" s="29" t="n"/>
    </row>
    <row r="198">
      <c r="A198" s="30" t="n"/>
      <c r="B198" s="29" t="n"/>
      <c r="C198" s="29" t="n"/>
      <c r="D198" s="29" t="n"/>
      <c r="E198" s="6" t="n"/>
      <c r="F198" s="32" t="n"/>
      <c r="G198" s="29" t="n"/>
    </row>
    <row r="199">
      <c r="A199" s="30" t="n"/>
      <c r="B199" s="29" t="n"/>
      <c r="C199" s="29" t="n"/>
      <c r="D199" s="29" t="n"/>
      <c r="E199" s="6" t="n"/>
      <c r="F199" s="32" t="n"/>
      <c r="G199" s="29" t="n"/>
    </row>
    <row r="200">
      <c r="A200" s="30" t="n"/>
      <c r="B200" s="29" t="n"/>
      <c r="C200" s="29" t="n"/>
      <c r="D200" s="29" t="n"/>
      <c r="E200" s="6" t="n"/>
      <c r="F200" s="32" t="n"/>
      <c r="G200" s="29" t="n"/>
    </row>
    <row r="201">
      <c r="A201" s="30" t="n"/>
      <c r="B201" s="29" t="n"/>
      <c r="C201" s="29" t="n"/>
      <c r="D201" s="29" t="n"/>
      <c r="E201" s="6" t="n"/>
      <c r="F201" s="32" t="n"/>
      <c r="G201" s="29" t="n"/>
    </row>
    <row r="202">
      <c r="A202" s="30" t="n"/>
      <c r="B202" s="29" t="n"/>
      <c r="C202" s="29" t="n"/>
      <c r="D202" s="29" t="n"/>
      <c r="E202" s="6" t="n"/>
      <c r="F202" s="32" t="n"/>
      <c r="G202" s="29" t="n"/>
    </row>
    <row r="203">
      <c r="A203" s="30" t="n"/>
      <c r="B203" s="29" t="n"/>
      <c r="C203" s="29" t="n"/>
      <c r="D203" s="29" t="n"/>
      <c r="E203" s="6" t="n"/>
      <c r="F203" s="32" t="n"/>
      <c r="G203" s="29" t="n"/>
    </row>
    <row r="204">
      <c r="A204" s="30" t="n"/>
      <c r="B204" s="29" t="n"/>
      <c r="C204" s="29" t="n"/>
      <c r="D204" s="29" t="n"/>
      <c r="E204" s="6" t="n"/>
      <c r="F204" s="32" t="n"/>
      <c r="G204" s="29" t="n"/>
    </row>
  </sheetData>
  <autoFilter ref="A4:G204"/>
  <dataValidations count="1">
    <dataValidation sqref="B5:B204" showDropDown="0" showInputMessage="0" showErrorMessage="1" allowBlank="1" errorTitle="Unknown grant" error="That grant isn't on the Award terms tab yet. Keep it anyway?" type="list" errorStyle="warning">
      <formula1>'Award terms'!$A$6:$A$30</formula1>
    </dataValidation>
  </dataValidations>
  <pageMargins left="0.75" right="0.75" top="1" bottom="1" header="0.5" footer="0.5"/>
  <pageSetup orientation="landscape" fitToHeight="0" fitToWidth="1"/>
</worksheet>
</file>

<file path=xl/worksheets/sheet8.xml><?xml version="1.0" encoding="utf-8"?>
<worksheet xmlns="http://schemas.openxmlformats.org/spreadsheetml/2006/main">
  <sheetPr>
    <tabColor rgb="008C6BAA"/>
    <outlinePr summaryBelow="1" summaryRight="1"/>
    <pageSetUpPr fitToPage="1"/>
  </sheetPr>
  <dimension ref="A1:J20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0" customWidth="1" min="2" max="2"/>
    <col width="22" customWidth="1" min="3" max="3"/>
    <col width="26" customWidth="1" min="4" max="4"/>
    <col width="15" customWidth="1" min="5" max="5"/>
    <col width="14" customWidth="1" min="6" max="6"/>
    <col width="14" customWidth="1" min="7" max="7"/>
    <col width="10" customWidth="1" min="8" max="8"/>
    <col width="14" customWidth="1" min="9" max="9"/>
    <col width="36" customWidth="1" min="10" max="10"/>
  </cols>
  <sheetData>
    <row r="1" ht="28" customHeight="1">
      <c r="A1" s="14" t="inlineStr">
        <is>
          <t>Funder contacts</t>
        </is>
      </c>
    </row>
    <row r="2">
      <c r="A2" s="15" t="inlineStr">
        <is>
          <t>Who you know at each funder and when you last spoke. Amber = a planned touchpoint is past due; grey days-since turns red after 180 days of silence.</t>
        </is>
      </c>
    </row>
    <row r="4" ht="30" customHeight="1">
      <c r="A4" s="23" t="inlineStr">
        <is>
          <t>Funder</t>
        </is>
      </c>
      <c r="B4" s="23" t="inlineStr">
        <is>
          <t>Contact name</t>
        </is>
      </c>
      <c r="C4" s="23" t="inlineStr">
        <is>
          <t>Title / role</t>
        </is>
      </c>
      <c r="D4" s="23" t="inlineStr">
        <is>
          <t>Email</t>
        </is>
      </c>
      <c r="E4" s="23" t="inlineStr">
        <is>
          <t>Phone</t>
        </is>
      </c>
      <c r="F4" s="23" t="inlineStr">
        <is>
          <t>Relationship owner</t>
        </is>
      </c>
      <c r="G4" s="23" t="inlineStr">
        <is>
          <t>Last contact</t>
        </is>
      </c>
      <c r="H4" s="23" t="inlineStr">
        <is>
          <t>Days since</t>
        </is>
      </c>
      <c r="I4" s="23" t="inlineStr">
        <is>
          <t>Next touchpoint</t>
        </is>
      </c>
      <c r="J4" s="23" t="inlineStr">
        <is>
          <t>Notes</t>
        </is>
      </c>
    </row>
    <row r="5">
      <c r="A5" s="24" t="inlineStr">
        <is>
          <t>Riverside Community Foundation (example)</t>
        </is>
      </c>
      <c r="B5" s="24" t="inlineStr">
        <is>
          <t>Dana Whitfield (example)</t>
        </is>
      </c>
      <c r="C5" s="24" t="inlineStr">
        <is>
          <t>Program Officer, Education</t>
        </is>
      </c>
      <c r="D5" s="24" t="inlineStr">
        <is>
          <t>dana@example.org</t>
        </is>
      </c>
      <c r="E5" s="24" t="inlineStr">
        <is>
          <t>555-0142</t>
        </is>
      </c>
      <c r="F5" s="24" t="inlineStr">
        <is>
          <t>Maya</t>
        </is>
      </c>
      <c r="G5" s="26">
        <f>TODAY()-21</f>
        <v/>
      </c>
      <c r="H5" s="27">
        <f>IF(G5="","",TODAY()-G5)</f>
        <v/>
      </c>
      <c r="I5" s="26">
        <f>TODAY()+30</f>
        <v/>
      </c>
      <c r="J5" s="25" t="inlineStr">
        <is>
          <t>Prefers a call before any written update</t>
        </is>
      </c>
    </row>
    <row r="6">
      <c r="A6" s="24" t="inlineStr">
        <is>
          <t>Harlow Family Fund (example)</t>
        </is>
      </c>
      <c r="B6" s="24" t="inlineStr">
        <is>
          <t>Luis Ortega (example)</t>
        </is>
      </c>
      <c r="C6" s="24" t="inlineStr">
        <is>
          <t>Executive Director</t>
        </is>
      </c>
      <c r="D6" s="24" t="inlineStr">
        <is>
          <t>luis@example.org</t>
        </is>
      </c>
      <c r="E6" s="24" t="inlineStr">
        <is>
          <t>555-0187</t>
        </is>
      </c>
      <c r="F6" s="24" t="inlineStr">
        <is>
          <t>Jordan</t>
        </is>
      </c>
      <c r="G6" s="26">
        <f>TODAY()-45</f>
        <v/>
      </c>
      <c r="H6" s="27">
        <f>IF(G6="","",TODAY()-G6)</f>
        <v/>
      </c>
      <c r="I6" s="26">
        <f>TODAY()-2</f>
        <v/>
      </c>
      <c r="J6" s="25" t="inlineStr">
        <is>
          <t>Invite to the fall site visit</t>
        </is>
      </c>
    </row>
    <row r="7">
      <c r="A7" s="24" t="inlineStr">
        <is>
          <t>Northgate Health Trust (example)</t>
        </is>
      </c>
      <c r="B7" s="24" t="inlineStr">
        <is>
          <t>Priya Raman (example)</t>
        </is>
      </c>
      <c r="C7" s="24" t="inlineStr">
        <is>
          <t>Grants Manager</t>
        </is>
      </c>
      <c r="D7" s="24" t="inlineStr">
        <is>
          <t>priya@example.org</t>
        </is>
      </c>
      <c r="E7" s="24" t="n"/>
      <c r="F7" s="24" t="inlineStr">
        <is>
          <t>Maya</t>
        </is>
      </c>
      <c r="G7" s="26">
        <f>TODAY()-200</f>
        <v/>
      </c>
      <c r="H7" s="27">
        <f>IF(G7="","",TODAY()-G7)</f>
        <v/>
      </c>
      <c r="I7" s="26" t="n"/>
      <c r="J7" s="25" t="inlineStr">
        <is>
          <t>Met at the regional health convening</t>
        </is>
      </c>
    </row>
    <row r="8">
      <c r="A8" s="29" t="n"/>
      <c r="B8" s="29" t="n"/>
      <c r="C8" s="29" t="n"/>
      <c r="D8" s="29" t="n"/>
      <c r="E8" s="29" t="n"/>
      <c r="F8" s="29" t="n"/>
      <c r="G8" s="30" t="n"/>
      <c r="H8" s="31">
        <f>IF(G8="","",TODAY()-G8)</f>
        <v/>
      </c>
      <c r="I8" s="30" t="n"/>
      <c r="J8" s="6" t="n"/>
    </row>
    <row r="9">
      <c r="A9" s="29" t="n"/>
      <c r="B9" s="29" t="n"/>
      <c r="C9" s="29" t="n"/>
      <c r="D9" s="29" t="n"/>
      <c r="E9" s="29" t="n"/>
      <c r="F9" s="29" t="n"/>
      <c r="G9" s="30" t="n"/>
      <c r="H9" s="31">
        <f>IF(G9="","",TODAY()-G9)</f>
        <v/>
      </c>
      <c r="I9" s="30" t="n"/>
      <c r="J9" s="6" t="n"/>
    </row>
    <row r="10">
      <c r="A10" s="29" t="n"/>
      <c r="B10" s="29" t="n"/>
      <c r="C10" s="29" t="n"/>
      <c r="D10" s="29" t="n"/>
      <c r="E10" s="29" t="n"/>
      <c r="F10" s="29" t="n"/>
      <c r="G10" s="30" t="n"/>
      <c r="H10" s="31">
        <f>IF(G10="","",TODAY()-G10)</f>
        <v/>
      </c>
      <c r="I10" s="30" t="n"/>
      <c r="J10" s="6" t="n"/>
    </row>
    <row r="11">
      <c r="A11" s="29" t="n"/>
      <c r="B11" s="29" t="n"/>
      <c r="C11" s="29" t="n"/>
      <c r="D11" s="29" t="n"/>
      <c r="E11" s="29" t="n"/>
      <c r="F11" s="29" t="n"/>
      <c r="G11" s="30" t="n"/>
      <c r="H11" s="31">
        <f>IF(G11="","",TODAY()-G11)</f>
        <v/>
      </c>
      <c r="I11" s="30" t="n"/>
      <c r="J11" s="6" t="n"/>
    </row>
    <row r="12">
      <c r="A12" s="29" t="n"/>
      <c r="B12" s="29" t="n"/>
      <c r="C12" s="29" t="n"/>
      <c r="D12" s="29" t="n"/>
      <c r="E12" s="29" t="n"/>
      <c r="F12" s="29" t="n"/>
      <c r="G12" s="30" t="n"/>
      <c r="H12" s="31">
        <f>IF(G12="","",TODAY()-G12)</f>
        <v/>
      </c>
      <c r="I12" s="30" t="n"/>
      <c r="J12" s="6" t="n"/>
    </row>
    <row r="13">
      <c r="A13" s="29" t="n"/>
      <c r="B13" s="29" t="n"/>
      <c r="C13" s="29" t="n"/>
      <c r="D13" s="29" t="n"/>
      <c r="E13" s="29" t="n"/>
      <c r="F13" s="29" t="n"/>
      <c r="G13" s="30" t="n"/>
      <c r="H13" s="31">
        <f>IF(G13="","",TODAY()-G13)</f>
        <v/>
      </c>
      <c r="I13" s="30" t="n"/>
      <c r="J13" s="6" t="n"/>
    </row>
    <row r="14">
      <c r="A14" s="29" t="n"/>
      <c r="B14" s="29" t="n"/>
      <c r="C14" s="29" t="n"/>
      <c r="D14" s="29" t="n"/>
      <c r="E14" s="29" t="n"/>
      <c r="F14" s="29" t="n"/>
      <c r="G14" s="30" t="n"/>
      <c r="H14" s="31">
        <f>IF(G14="","",TODAY()-G14)</f>
        <v/>
      </c>
      <c r="I14" s="30" t="n"/>
      <c r="J14" s="6" t="n"/>
    </row>
    <row r="15">
      <c r="A15" s="29" t="n"/>
      <c r="B15" s="29" t="n"/>
      <c r="C15" s="29" t="n"/>
      <c r="D15" s="29" t="n"/>
      <c r="E15" s="29" t="n"/>
      <c r="F15" s="29" t="n"/>
      <c r="G15" s="30" t="n"/>
      <c r="H15" s="31">
        <f>IF(G15="","",TODAY()-G15)</f>
        <v/>
      </c>
      <c r="I15" s="30" t="n"/>
      <c r="J15" s="6" t="n"/>
    </row>
    <row r="16">
      <c r="A16" s="29" t="n"/>
      <c r="B16" s="29" t="n"/>
      <c r="C16" s="29" t="n"/>
      <c r="D16" s="29" t="n"/>
      <c r="E16" s="29" t="n"/>
      <c r="F16" s="29" t="n"/>
      <c r="G16" s="30" t="n"/>
      <c r="H16" s="31">
        <f>IF(G16="","",TODAY()-G16)</f>
        <v/>
      </c>
      <c r="I16" s="30" t="n"/>
      <c r="J16" s="6" t="n"/>
    </row>
    <row r="17">
      <c r="A17" s="29" t="n"/>
      <c r="B17" s="29" t="n"/>
      <c r="C17" s="29" t="n"/>
      <c r="D17" s="29" t="n"/>
      <c r="E17" s="29" t="n"/>
      <c r="F17" s="29" t="n"/>
      <c r="G17" s="30" t="n"/>
      <c r="H17" s="31">
        <f>IF(G17="","",TODAY()-G17)</f>
        <v/>
      </c>
      <c r="I17" s="30" t="n"/>
      <c r="J17" s="6" t="n"/>
    </row>
    <row r="18">
      <c r="A18" s="29" t="n"/>
      <c r="B18" s="29" t="n"/>
      <c r="C18" s="29" t="n"/>
      <c r="D18" s="29" t="n"/>
      <c r="E18" s="29" t="n"/>
      <c r="F18" s="29" t="n"/>
      <c r="G18" s="30" t="n"/>
      <c r="H18" s="31">
        <f>IF(G18="","",TODAY()-G18)</f>
        <v/>
      </c>
      <c r="I18" s="30" t="n"/>
      <c r="J18" s="6" t="n"/>
    </row>
    <row r="19">
      <c r="A19" s="29" t="n"/>
      <c r="B19" s="29" t="n"/>
      <c r="C19" s="29" t="n"/>
      <c r="D19" s="29" t="n"/>
      <c r="E19" s="29" t="n"/>
      <c r="F19" s="29" t="n"/>
      <c r="G19" s="30" t="n"/>
      <c r="H19" s="31">
        <f>IF(G19="","",TODAY()-G19)</f>
        <v/>
      </c>
      <c r="I19" s="30" t="n"/>
      <c r="J19" s="6" t="n"/>
    </row>
    <row r="20">
      <c r="A20" s="29" t="n"/>
      <c r="B20" s="29" t="n"/>
      <c r="C20" s="29" t="n"/>
      <c r="D20" s="29" t="n"/>
      <c r="E20" s="29" t="n"/>
      <c r="F20" s="29" t="n"/>
      <c r="G20" s="30" t="n"/>
      <c r="H20" s="31">
        <f>IF(G20="","",TODAY()-G20)</f>
        <v/>
      </c>
      <c r="I20" s="30" t="n"/>
      <c r="J20" s="6" t="n"/>
    </row>
    <row r="21">
      <c r="A21" s="29" t="n"/>
      <c r="B21" s="29" t="n"/>
      <c r="C21" s="29" t="n"/>
      <c r="D21" s="29" t="n"/>
      <c r="E21" s="29" t="n"/>
      <c r="F21" s="29" t="n"/>
      <c r="G21" s="30" t="n"/>
      <c r="H21" s="31">
        <f>IF(G21="","",TODAY()-G21)</f>
        <v/>
      </c>
      <c r="I21" s="30" t="n"/>
      <c r="J21" s="6" t="n"/>
    </row>
    <row r="22">
      <c r="A22" s="29" t="n"/>
      <c r="B22" s="29" t="n"/>
      <c r="C22" s="29" t="n"/>
      <c r="D22" s="29" t="n"/>
      <c r="E22" s="29" t="n"/>
      <c r="F22" s="29" t="n"/>
      <c r="G22" s="30" t="n"/>
      <c r="H22" s="31">
        <f>IF(G22="","",TODAY()-G22)</f>
        <v/>
      </c>
      <c r="I22" s="30" t="n"/>
      <c r="J22" s="6" t="n"/>
    </row>
    <row r="23">
      <c r="A23" s="29" t="n"/>
      <c r="B23" s="29" t="n"/>
      <c r="C23" s="29" t="n"/>
      <c r="D23" s="29" t="n"/>
      <c r="E23" s="29" t="n"/>
      <c r="F23" s="29" t="n"/>
      <c r="G23" s="30" t="n"/>
      <c r="H23" s="31">
        <f>IF(G23="","",TODAY()-G23)</f>
        <v/>
      </c>
      <c r="I23" s="30" t="n"/>
      <c r="J23" s="6" t="n"/>
    </row>
    <row r="24">
      <c r="A24" s="29" t="n"/>
      <c r="B24" s="29" t="n"/>
      <c r="C24" s="29" t="n"/>
      <c r="D24" s="29" t="n"/>
      <c r="E24" s="29" t="n"/>
      <c r="F24" s="29" t="n"/>
      <c r="G24" s="30" t="n"/>
      <c r="H24" s="31">
        <f>IF(G24="","",TODAY()-G24)</f>
        <v/>
      </c>
      <c r="I24" s="30" t="n"/>
      <c r="J24" s="6" t="n"/>
    </row>
    <row r="25">
      <c r="A25" s="29" t="n"/>
      <c r="B25" s="29" t="n"/>
      <c r="C25" s="29" t="n"/>
      <c r="D25" s="29" t="n"/>
      <c r="E25" s="29" t="n"/>
      <c r="F25" s="29" t="n"/>
      <c r="G25" s="30" t="n"/>
      <c r="H25" s="31">
        <f>IF(G25="","",TODAY()-G25)</f>
        <v/>
      </c>
      <c r="I25" s="30" t="n"/>
      <c r="J25" s="6" t="n"/>
    </row>
    <row r="26">
      <c r="A26" s="29" t="n"/>
      <c r="B26" s="29" t="n"/>
      <c r="C26" s="29" t="n"/>
      <c r="D26" s="29" t="n"/>
      <c r="E26" s="29" t="n"/>
      <c r="F26" s="29" t="n"/>
      <c r="G26" s="30" t="n"/>
      <c r="H26" s="31">
        <f>IF(G26="","",TODAY()-G26)</f>
        <v/>
      </c>
      <c r="I26" s="30" t="n"/>
      <c r="J26" s="6" t="n"/>
    </row>
    <row r="27">
      <c r="A27" s="29" t="n"/>
      <c r="B27" s="29" t="n"/>
      <c r="C27" s="29" t="n"/>
      <c r="D27" s="29" t="n"/>
      <c r="E27" s="29" t="n"/>
      <c r="F27" s="29" t="n"/>
      <c r="G27" s="30" t="n"/>
      <c r="H27" s="31">
        <f>IF(G27="","",TODAY()-G27)</f>
        <v/>
      </c>
      <c r="I27" s="30" t="n"/>
      <c r="J27" s="6" t="n"/>
    </row>
    <row r="28">
      <c r="A28" s="29" t="n"/>
      <c r="B28" s="29" t="n"/>
      <c r="C28" s="29" t="n"/>
      <c r="D28" s="29" t="n"/>
      <c r="E28" s="29" t="n"/>
      <c r="F28" s="29" t="n"/>
      <c r="G28" s="30" t="n"/>
      <c r="H28" s="31">
        <f>IF(G28="","",TODAY()-G28)</f>
        <v/>
      </c>
      <c r="I28" s="30" t="n"/>
      <c r="J28" s="6" t="n"/>
    </row>
    <row r="29">
      <c r="A29" s="29" t="n"/>
      <c r="B29" s="29" t="n"/>
      <c r="C29" s="29" t="n"/>
      <c r="D29" s="29" t="n"/>
      <c r="E29" s="29" t="n"/>
      <c r="F29" s="29" t="n"/>
      <c r="G29" s="30" t="n"/>
      <c r="H29" s="31">
        <f>IF(G29="","",TODAY()-G29)</f>
        <v/>
      </c>
      <c r="I29" s="30" t="n"/>
      <c r="J29" s="6" t="n"/>
    </row>
    <row r="30">
      <c r="A30" s="29" t="n"/>
      <c r="B30" s="29" t="n"/>
      <c r="C30" s="29" t="n"/>
      <c r="D30" s="29" t="n"/>
      <c r="E30" s="29" t="n"/>
      <c r="F30" s="29" t="n"/>
      <c r="G30" s="30" t="n"/>
      <c r="H30" s="31">
        <f>IF(G30="","",TODAY()-G30)</f>
        <v/>
      </c>
      <c r="I30" s="30" t="n"/>
      <c r="J30" s="6" t="n"/>
    </row>
    <row r="31">
      <c r="A31" s="29" t="n"/>
      <c r="B31" s="29" t="n"/>
      <c r="C31" s="29" t="n"/>
      <c r="D31" s="29" t="n"/>
      <c r="E31" s="29" t="n"/>
      <c r="F31" s="29" t="n"/>
      <c r="G31" s="30" t="n"/>
      <c r="H31" s="31">
        <f>IF(G31="","",TODAY()-G31)</f>
        <v/>
      </c>
      <c r="I31" s="30" t="n"/>
      <c r="J31" s="6" t="n"/>
    </row>
    <row r="32">
      <c r="A32" s="29" t="n"/>
      <c r="B32" s="29" t="n"/>
      <c r="C32" s="29" t="n"/>
      <c r="D32" s="29" t="n"/>
      <c r="E32" s="29" t="n"/>
      <c r="F32" s="29" t="n"/>
      <c r="G32" s="30" t="n"/>
      <c r="H32" s="31">
        <f>IF(G32="","",TODAY()-G32)</f>
        <v/>
      </c>
      <c r="I32" s="30" t="n"/>
      <c r="J32" s="6" t="n"/>
    </row>
    <row r="33">
      <c r="A33" s="29" t="n"/>
      <c r="B33" s="29" t="n"/>
      <c r="C33" s="29" t="n"/>
      <c r="D33" s="29" t="n"/>
      <c r="E33" s="29" t="n"/>
      <c r="F33" s="29" t="n"/>
      <c r="G33" s="30" t="n"/>
      <c r="H33" s="31">
        <f>IF(G33="","",TODAY()-G33)</f>
        <v/>
      </c>
      <c r="I33" s="30" t="n"/>
      <c r="J33" s="6" t="n"/>
    </row>
    <row r="34">
      <c r="A34" s="29" t="n"/>
      <c r="B34" s="29" t="n"/>
      <c r="C34" s="29" t="n"/>
      <c r="D34" s="29" t="n"/>
      <c r="E34" s="29" t="n"/>
      <c r="F34" s="29" t="n"/>
      <c r="G34" s="30" t="n"/>
      <c r="H34" s="31">
        <f>IF(G34="","",TODAY()-G34)</f>
        <v/>
      </c>
      <c r="I34" s="30" t="n"/>
      <c r="J34" s="6" t="n"/>
    </row>
    <row r="35">
      <c r="A35" s="29" t="n"/>
      <c r="B35" s="29" t="n"/>
      <c r="C35" s="29" t="n"/>
      <c r="D35" s="29" t="n"/>
      <c r="E35" s="29" t="n"/>
      <c r="F35" s="29" t="n"/>
      <c r="G35" s="30" t="n"/>
      <c r="H35" s="31">
        <f>IF(G35="","",TODAY()-G35)</f>
        <v/>
      </c>
      <c r="I35" s="30" t="n"/>
      <c r="J35" s="6" t="n"/>
    </row>
    <row r="36">
      <c r="A36" s="29" t="n"/>
      <c r="B36" s="29" t="n"/>
      <c r="C36" s="29" t="n"/>
      <c r="D36" s="29" t="n"/>
      <c r="E36" s="29" t="n"/>
      <c r="F36" s="29" t="n"/>
      <c r="G36" s="30" t="n"/>
      <c r="H36" s="31">
        <f>IF(G36="","",TODAY()-G36)</f>
        <v/>
      </c>
      <c r="I36" s="30" t="n"/>
      <c r="J36" s="6" t="n"/>
    </row>
    <row r="37">
      <c r="A37" s="29" t="n"/>
      <c r="B37" s="29" t="n"/>
      <c r="C37" s="29" t="n"/>
      <c r="D37" s="29" t="n"/>
      <c r="E37" s="29" t="n"/>
      <c r="F37" s="29" t="n"/>
      <c r="G37" s="30" t="n"/>
      <c r="H37" s="31">
        <f>IF(G37="","",TODAY()-G37)</f>
        <v/>
      </c>
      <c r="I37" s="30" t="n"/>
      <c r="J37" s="6" t="n"/>
    </row>
    <row r="38">
      <c r="A38" s="29" t="n"/>
      <c r="B38" s="29" t="n"/>
      <c r="C38" s="29" t="n"/>
      <c r="D38" s="29" t="n"/>
      <c r="E38" s="29" t="n"/>
      <c r="F38" s="29" t="n"/>
      <c r="G38" s="30" t="n"/>
      <c r="H38" s="31">
        <f>IF(G38="","",TODAY()-G38)</f>
        <v/>
      </c>
      <c r="I38" s="30" t="n"/>
      <c r="J38" s="6" t="n"/>
    </row>
    <row r="39">
      <c r="A39" s="29" t="n"/>
      <c r="B39" s="29" t="n"/>
      <c r="C39" s="29" t="n"/>
      <c r="D39" s="29" t="n"/>
      <c r="E39" s="29" t="n"/>
      <c r="F39" s="29" t="n"/>
      <c r="G39" s="30" t="n"/>
      <c r="H39" s="31">
        <f>IF(G39="","",TODAY()-G39)</f>
        <v/>
      </c>
      <c r="I39" s="30" t="n"/>
      <c r="J39" s="6" t="n"/>
    </row>
    <row r="40">
      <c r="A40" s="29" t="n"/>
      <c r="B40" s="29" t="n"/>
      <c r="C40" s="29" t="n"/>
      <c r="D40" s="29" t="n"/>
      <c r="E40" s="29" t="n"/>
      <c r="F40" s="29" t="n"/>
      <c r="G40" s="30" t="n"/>
      <c r="H40" s="31">
        <f>IF(G40="","",TODAY()-G40)</f>
        <v/>
      </c>
      <c r="I40" s="30" t="n"/>
      <c r="J40" s="6" t="n"/>
    </row>
    <row r="41">
      <c r="A41" s="29" t="n"/>
      <c r="B41" s="29" t="n"/>
      <c r="C41" s="29" t="n"/>
      <c r="D41" s="29" t="n"/>
      <c r="E41" s="29" t="n"/>
      <c r="F41" s="29" t="n"/>
      <c r="G41" s="30" t="n"/>
      <c r="H41" s="31">
        <f>IF(G41="","",TODAY()-G41)</f>
        <v/>
      </c>
      <c r="I41" s="30" t="n"/>
      <c r="J41" s="6" t="n"/>
    </row>
    <row r="42">
      <c r="A42" s="29" t="n"/>
      <c r="B42" s="29" t="n"/>
      <c r="C42" s="29" t="n"/>
      <c r="D42" s="29" t="n"/>
      <c r="E42" s="29" t="n"/>
      <c r="F42" s="29" t="n"/>
      <c r="G42" s="30" t="n"/>
      <c r="H42" s="31">
        <f>IF(G42="","",TODAY()-G42)</f>
        <v/>
      </c>
      <c r="I42" s="30" t="n"/>
      <c r="J42" s="6" t="n"/>
    </row>
    <row r="43">
      <c r="A43" s="29" t="n"/>
      <c r="B43" s="29" t="n"/>
      <c r="C43" s="29" t="n"/>
      <c r="D43" s="29" t="n"/>
      <c r="E43" s="29" t="n"/>
      <c r="F43" s="29" t="n"/>
      <c r="G43" s="30" t="n"/>
      <c r="H43" s="31">
        <f>IF(G43="","",TODAY()-G43)</f>
        <v/>
      </c>
      <c r="I43" s="30" t="n"/>
      <c r="J43" s="6" t="n"/>
    </row>
    <row r="44">
      <c r="A44" s="29" t="n"/>
      <c r="B44" s="29" t="n"/>
      <c r="C44" s="29" t="n"/>
      <c r="D44" s="29" t="n"/>
      <c r="E44" s="29" t="n"/>
      <c r="F44" s="29" t="n"/>
      <c r="G44" s="30" t="n"/>
      <c r="H44" s="31">
        <f>IF(G44="","",TODAY()-G44)</f>
        <v/>
      </c>
      <c r="I44" s="30" t="n"/>
      <c r="J44" s="6" t="n"/>
    </row>
    <row r="45">
      <c r="A45" s="29" t="n"/>
      <c r="B45" s="29" t="n"/>
      <c r="C45" s="29" t="n"/>
      <c r="D45" s="29" t="n"/>
      <c r="E45" s="29" t="n"/>
      <c r="F45" s="29" t="n"/>
      <c r="G45" s="30" t="n"/>
      <c r="H45" s="31">
        <f>IF(G45="","",TODAY()-G45)</f>
        <v/>
      </c>
      <c r="I45" s="30" t="n"/>
      <c r="J45" s="6" t="n"/>
    </row>
    <row r="46">
      <c r="A46" s="29" t="n"/>
      <c r="B46" s="29" t="n"/>
      <c r="C46" s="29" t="n"/>
      <c r="D46" s="29" t="n"/>
      <c r="E46" s="29" t="n"/>
      <c r="F46" s="29" t="n"/>
      <c r="G46" s="30" t="n"/>
      <c r="H46" s="31">
        <f>IF(G46="","",TODAY()-G46)</f>
        <v/>
      </c>
      <c r="I46" s="30" t="n"/>
      <c r="J46" s="6" t="n"/>
    </row>
    <row r="47">
      <c r="A47" s="29" t="n"/>
      <c r="B47" s="29" t="n"/>
      <c r="C47" s="29" t="n"/>
      <c r="D47" s="29" t="n"/>
      <c r="E47" s="29" t="n"/>
      <c r="F47" s="29" t="n"/>
      <c r="G47" s="30" t="n"/>
      <c r="H47" s="31">
        <f>IF(G47="","",TODAY()-G47)</f>
        <v/>
      </c>
      <c r="I47" s="30" t="n"/>
      <c r="J47" s="6" t="n"/>
    </row>
    <row r="48">
      <c r="A48" s="29" t="n"/>
      <c r="B48" s="29" t="n"/>
      <c r="C48" s="29" t="n"/>
      <c r="D48" s="29" t="n"/>
      <c r="E48" s="29" t="n"/>
      <c r="F48" s="29" t="n"/>
      <c r="G48" s="30" t="n"/>
      <c r="H48" s="31">
        <f>IF(G48="","",TODAY()-G48)</f>
        <v/>
      </c>
      <c r="I48" s="30" t="n"/>
      <c r="J48" s="6" t="n"/>
    </row>
    <row r="49">
      <c r="A49" s="29" t="n"/>
      <c r="B49" s="29" t="n"/>
      <c r="C49" s="29" t="n"/>
      <c r="D49" s="29" t="n"/>
      <c r="E49" s="29" t="n"/>
      <c r="F49" s="29" t="n"/>
      <c r="G49" s="30" t="n"/>
      <c r="H49" s="31">
        <f>IF(G49="","",TODAY()-G49)</f>
        <v/>
      </c>
      <c r="I49" s="30" t="n"/>
      <c r="J49" s="6" t="n"/>
    </row>
    <row r="50">
      <c r="A50" s="29" t="n"/>
      <c r="B50" s="29" t="n"/>
      <c r="C50" s="29" t="n"/>
      <c r="D50" s="29" t="n"/>
      <c r="E50" s="29" t="n"/>
      <c r="F50" s="29" t="n"/>
      <c r="G50" s="30" t="n"/>
      <c r="H50" s="31">
        <f>IF(G50="","",TODAY()-G50)</f>
        <v/>
      </c>
      <c r="I50" s="30" t="n"/>
      <c r="J50" s="6" t="n"/>
    </row>
    <row r="51">
      <c r="A51" s="29" t="n"/>
      <c r="B51" s="29" t="n"/>
      <c r="C51" s="29" t="n"/>
      <c r="D51" s="29" t="n"/>
      <c r="E51" s="29" t="n"/>
      <c r="F51" s="29" t="n"/>
      <c r="G51" s="30" t="n"/>
      <c r="H51" s="31">
        <f>IF(G51="","",TODAY()-G51)</f>
        <v/>
      </c>
      <c r="I51" s="30" t="n"/>
      <c r="J51" s="6" t="n"/>
    </row>
    <row r="52">
      <c r="A52" s="29" t="n"/>
      <c r="B52" s="29" t="n"/>
      <c r="C52" s="29" t="n"/>
      <c r="D52" s="29" t="n"/>
      <c r="E52" s="29" t="n"/>
      <c r="F52" s="29" t="n"/>
      <c r="G52" s="30" t="n"/>
      <c r="H52" s="31">
        <f>IF(G52="","",TODAY()-G52)</f>
        <v/>
      </c>
      <c r="I52" s="30" t="n"/>
      <c r="J52" s="6" t="n"/>
    </row>
    <row r="53">
      <c r="A53" s="29" t="n"/>
      <c r="B53" s="29" t="n"/>
      <c r="C53" s="29" t="n"/>
      <c r="D53" s="29" t="n"/>
      <c r="E53" s="29" t="n"/>
      <c r="F53" s="29" t="n"/>
      <c r="G53" s="30" t="n"/>
      <c r="H53" s="31">
        <f>IF(G53="","",TODAY()-G53)</f>
        <v/>
      </c>
      <c r="I53" s="30" t="n"/>
      <c r="J53" s="6" t="n"/>
    </row>
    <row r="54">
      <c r="A54" s="29" t="n"/>
      <c r="B54" s="29" t="n"/>
      <c r="C54" s="29" t="n"/>
      <c r="D54" s="29" t="n"/>
      <c r="E54" s="29" t="n"/>
      <c r="F54" s="29" t="n"/>
      <c r="G54" s="30" t="n"/>
      <c r="H54" s="31">
        <f>IF(G54="","",TODAY()-G54)</f>
        <v/>
      </c>
      <c r="I54" s="30" t="n"/>
      <c r="J54" s="6" t="n"/>
    </row>
    <row r="55">
      <c r="A55" s="29" t="n"/>
      <c r="B55" s="29" t="n"/>
      <c r="C55" s="29" t="n"/>
      <c r="D55" s="29" t="n"/>
      <c r="E55" s="29" t="n"/>
      <c r="F55" s="29" t="n"/>
      <c r="G55" s="30" t="n"/>
      <c r="H55" s="31">
        <f>IF(G55="","",TODAY()-G55)</f>
        <v/>
      </c>
      <c r="I55" s="30" t="n"/>
      <c r="J55" s="6" t="n"/>
    </row>
    <row r="56">
      <c r="A56" s="29" t="n"/>
      <c r="B56" s="29" t="n"/>
      <c r="C56" s="29" t="n"/>
      <c r="D56" s="29" t="n"/>
      <c r="E56" s="29" t="n"/>
      <c r="F56" s="29" t="n"/>
      <c r="G56" s="30" t="n"/>
      <c r="H56" s="31">
        <f>IF(G56="","",TODAY()-G56)</f>
        <v/>
      </c>
      <c r="I56" s="30" t="n"/>
      <c r="J56" s="6" t="n"/>
    </row>
    <row r="57">
      <c r="A57" s="29" t="n"/>
      <c r="B57" s="29" t="n"/>
      <c r="C57" s="29" t="n"/>
      <c r="D57" s="29" t="n"/>
      <c r="E57" s="29" t="n"/>
      <c r="F57" s="29" t="n"/>
      <c r="G57" s="30" t="n"/>
      <c r="H57" s="31">
        <f>IF(G57="","",TODAY()-G57)</f>
        <v/>
      </c>
      <c r="I57" s="30" t="n"/>
      <c r="J57" s="6" t="n"/>
    </row>
    <row r="58">
      <c r="A58" s="29" t="n"/>
      <c r="B58" s="29" t="n"/>
      <c r="C58" s="29" t="n"/>
      <c r="D58" s="29" t="n"/>
      <c r="E58" s="29" t="n"/>
      <c r="F58" s="29" t="n"/>
      <c r="G58" s="30" t="n"/>
      <c r="H58" s="31">
        <f>IF(G58="","",TODAY()-G58)</f>
        <v/>
      </c>
      <c r="I58" s="30" t="n"/>
      <c r="J58" s="6" t="n"/>
    </row>
    <row r="59">
      <c r="A59" s="29" t="n"/>
      <c r="B59" s="29" t="n"/>
      <c r="C59" s="29" t="n"/>
      <c r="D59" s="29" t="n"/>
      <c r="E59" s="29" t="n"/>
      <c r="F59" s="29" t="n"/>
      <c r="G59" s="30" t="n"/>
      <c r="H59" s="31">
        <f>IF(G59="","",TODAY()-G59)</f>
        <v/>
      </c>
      <c r="I59" s="30" t="n"/>
      <c r="J59" s="6" t="n"/>
    </row>
    <row r="60">
      <c r="A60" s="29" t="n"/>
      <c r="B60" s="29" t="n"/>
      <c r="C60" s="29" t="n"/>
      <c r="D60" s="29" t="n"/>
      <c r="E60" s="29" t="n"/>
      <c r="F60" s="29" t="n"/>
      <c r="G60" s="30" t="n"/>
      <c r="H60" s="31">
        <f>IF(G60="","",TODAY()-G60)</f>
        <v/>
      </c>
      <c r="I60" s="30" t="n"/>
      <c r="J60" s="6" t="n"/>
    </row>
    <row r="61">
      <c r="A61" s="29" t="n"/>
      <c r="B61" s="29" t="n"/>
      <c r="C61" s="29" t="n"/>
      <c r="D61" s="29" t="n"/>
      <c r="E61" s="29" t="n"/>
      <c r="F61" s="29" t="n"/>
      <c r="G61" s="30" t="n"/>
      <c r="H61" s="31">
        <f>IF(G61="","",TODAY()-G61)</f>
        <v/>
      </c>
      <c r="I61" s="30" t="n"/>
      <c r="J61" s="6" t="n"/>
    </row>
    <row r="62">
      <c r="A62" s="29" t="n"/>
      <c r="B62" s="29" t="n"/>
      <c r="C62" s="29" t="n"/>
      <c r="D62" s="29" t="n"/>
      <c r="E62" s="29" t="n"/>
      <c r="F62" s="29" t="n"/>
      <c r="G62" s="30" t="n"/>
      <c r="H62" s="31">
        <f>IF(G62="","",TODAY()-G62)</f>
        <v/>
      </c>
      <c r="I62" s="30" t="n"/>
      <c r="J62" s="6" t="n"/>
    </row>
    <row r="63">
      <c r="A63" s="29" t="n"/>
      <c r="B63" s="29" t="n"/>
      <c r="C63" s="29" t="n"/>
      <c r="D63" s="29" t="n"/>
      <c r="E63" s="29" t="n"/>
      <c r="F63" s="29" t="n"/>
      <c r="G63" s="30" t="n"/>
      <c r="H63" s="31">
        <f>IF(G63="","",TODAY()-G63)</f>
        <v/>
      </c>
      <c r="I63" s="30" t="n"/>
      <c r="J63" s="6" t="n"/>
    </row>
    <row r="64">
      <c r="A64" s="29" t="n"/>
      <c r="B64" s="29" t="n"/>
      <c r="C64" s="29" t="n"/>
      <c r="D64" s="29" t="n"/>
      <c r="E64" s="29" t="n"/>
      <c r="F64" s="29" t="n"/>
      <c r="G64" s="30" t="n"/>
      <c r="H64" s="31">
        <f>IF(G64="","",TODAY()-G64)</f>
        <v/>
      </c>
      <c r="I64" s="30" t="n"/>
      <c r="J64" s="6" t="n"/>
    </row>
    <row r="65">
      <c r="A65" s="29" t="n"/>
      <c r="B65" s="29" t="n"/>
      <c r="C65" s="29" t="n"/>
      <c r="D65" s="29" t="n"/>
      <c r="E65" s="29" t="n"/>
      <c r="F65" s="29" t="n"/>
      <c r="G65" s="30" t="n"/>
      <c r="H65" s="31">
        <f>IF(G65="","",TODAY()-G65)</f>
        <v/>
      </c>
      <c r="I65" s="30" t="n"/>
      <c r="J65" s="6" t="n"/>
    </row>
    <row r="66">
      <c r="A66" s="29" t="n"/>
      <c r="B66" s="29" t="n"/>
      <c r="C66" s="29" t="n"/>
      <c r="D66" s="29" t="n"/>
      <c r="E66" s="29" t="n"/>
      <c r="F66" s="29" t="n"/>
      <c r="G66" s="30" t="n"/>
      <c r="H66" s="31">
        <f>IF(G66="","",TODAY()-G66)</f>
        <v/>
      </c>
      <c r="I66" s="30" t="n"/>
      <c r="J66" s="6" t="n"/>
    </row>
    <row r="67">
      <c r="A67" s="29" t="n"/>
      <c r="B67" s="29" t="n"/>
      <c r="C67" s="29" t="n"/>
      <c r="D67" s="29" t="n"/>
      <c r="E67" s="29" t="n"/>
      <c r="F67" s="29" t="n"/>
      <c r="G67" s="30" t="n"/>
      <c r="H67" s="31">
        <f>IF(G67="","",TODAY()-G67)</f>
        <v/>
      </c>
      <c r="I67" s="30" t="n"/>
      <c r="J67" s="6" t="n"/>
    </row>
    <row r="68">
      <c r="A68" s="29" t="n"/>
      <c r="B68" s="29" t="n"/>
      <c r="C68" s="29" t="n"/>
      <c r="D68" s="29" t="n"/>
      <c r="E68" s="29" t="n"/>
      <c r="F68" s="29" t="n"/>
      <c r="G68" s="30" t="n"/>
      <c r="H68" s="31">
        <f>IF(G68="","",TODAY()-G68)</f>
        <v/>
      </c>
      <c r="I68" s="30" t="n"/>
      <c r="J68" s="6" t="n"/>
    </row>
    <row r="69">
      <c r="A69" s="29" t="n"/>
      <c r="B69" s="29" t="n"/>
      <c r="C69" s="29" t="n"/>
      <c r="D69" s="29" t="n"/>
      <c r="E69" s="29" t="n"/>
      <c r="F69" s="29" t="n"/>
      <c r="G69" s="30" t="n"/>
      <c r="H69" s="31">
        <f>IF(G69="","",TODAY()-G69)</f>
        <v/>
      </c>
      <c r="I69" s="30" t="n"/>
      <c r="J69" s="6" t="n"/>
    </row>
    <row r="70">
      <c r="A70" s="29" t="n"/>
      <c r="B70" s="29" t="n"/>
      <c r="C70" s="29" t="n"/>
      <c r="D70" s="29" t="n"/>
      <c r="E70" s="29" t="n"/>
      <c r="F70" s="29" t="n"/>
      <c r="G70" s="30" t="n"/>
      <c r="H70" s="31">
        <f>IF(G70="","",TODAY()-G70)</f>
        <v/>
      </c>
      <c r="I70" s="30" t="n"/>
      <c r="J70" s="6" t="n"/>
    </row>
    <row r="71">
      <c r="A71" s="29" t="n"/>
      <c r="B71" s="29" t="n"/>
      <c r="C71" s="29" t="n"/>
      <c r="D71" s="29" t="n"/>
      <c r="E71" s="29" t="n"/>
      <c r="F71" s="29" t="n"/>
      <c r="G71" s="30" t="n"/>
      <c r="H71" s="31">
        <f>IF(G71="","",TODAY()-G71)</f>
        <v/>
      </c>
      <c r="I71" s="30" t="n"/>
      <c r="J71" s="6" t="n"/>
    </row>
    <row r="72">
      <c r="A72" s="29" t="n"/>
      <c r="B72" s="29" t="n"/>
      <c r="C72" s="29" t="n"/>
      <c r="D72" s="29" t="n"/>
      <c r="E72" s="29" t="n"/>
      <c r="F72" s="29" t="n"/>
      <c r="G72" s="30" t="n"/>
      <c r="H72" s="31">
        <f>IF(G72="","",TODAY()-G72)</f>
        <v/>
      </c>
      <c r="I72" s="30" t="n"/>
      <c r="J72" s="6" t="n"/>
    </row>
    <row r="73">
      <c r="A73" s="29" t="n"/>
      <c r="B73" s="29" t="n"/>
      <c r="C73" s="29" t="n"/>
      <c r="D73" s="29" t="n"/>
      <c r="E73" s="29" t="n"/>
      <c r="F73" s="29" t="n"/>
      <c r="G73" s="30" t="n"/>
      <c r="H73" s="31">
        <f>IF(G73="","",TODAY()-G73)</f>
        <v/>
      </c>
      <c r="I73" s="30" t="n"/>
      <c r="J73" s="6" t="n"/>
    </row>
    <row r="74">
      <c r="A74" s="29" t="n"/>
      <c r="B74" s="29" t="n"/>
      <c r="C74" s="29" t="n"/>
      <c r="D74" s="29" t="n"/>
      <c r="E74" s="29" t="n"/>
      <c r="F74" s="29" t="n"/>
      <c r="G74" s="30" t="n"/>
      <c r="H74" s="31">
        <f>IF(G74="","",TODAY()-G74)</f>
        <v/>
      </c>
      <c r="I74" s="30" t="n"/>
      <c r="J74" s="6" t="n"/>
    </row>
    <row r="75">
      <c r="A75" s="29" t="n"/>
      <c r="B75" s="29" t="n"/>
      <c r="C75" s="29" t="n"/>
      <c r="D75" s="29" t="n"/>
      <c r="E75" s="29" t="n"/>
      <c r="F75" s="29" t="n"/>
      <c r="G75" s="30" t="n"/>
      <c r="H75" s="31">
        <f>IF(G75="","",TODAY()-G75)</f>
        <v/>
      </c>
      <c r="I75" s="30" t="n"/>
      <c r="J75" s="6" t="n"/>
    </row>
    <row r="76">
      <c r="A76" s="29" t="n"/>
      <c r="B76" s="29" t="n"/>
      <c r="C76" s="29" t="n"/>
      <c r="D76" s="29" t="n"/>
      <c r="E76" s="29" t="n"/>
      <c r="F76" s="29" t="n"/>
      <c r="G76" s="30" t="n"/>
      <c r="H76" s="31">
        <f>IF(G76="","",TODAY()-G76)</f>
        <v/>
      </c>
      <c r="I76" s="30" t="n"/>
      <c r="J76" s="6" t="n"/>
    </row>
    <row r="77">
      <c r="A77" s="29" t="n"/>
      <c r="B77" s="29" t="n"/>
      <c r="C77" s="29" t="n"/>
      <c r="D77" s="29" t="n"/>
      <c r="E77" s="29" t="n"/>
      <c r="F77" s="29" t="n"/>
      <c r="G77" s="30" t="n"/>
      <c r="H77" s="31">
        <f>IF(G77="","",TODAY()-G77)</f>
        <v/>
      </c>
      <c r="I77" s="30" t="n"/>
      <c r="J77" s="6" t="n"/>
    </row>
    <row r="78">
      <c r="A78" s="29" t="n"/>
      <c r="B78" s="29" t="n"/>
      <c r="C78" s="29" t="n"/>
      <c r="D78" s="29" t="n"/>
      <c r="E78" s="29" t="n"/>
      <c r="F78" s="29" t="n"/>
      <c r="G78" s="30" t="n"/>
      <c r="H78" s="31">
        <f>IF(G78="","",TODAY()-G78)</f>
        <v/>
      </c>
      <c r="I78" s="30" t="n"/>
      <c r="J78" s="6" t="n"/>
    </row>
    <row r="79">
      <c r="A79" s="29" t="n"/>
      <c r="B79" s="29" t="n"/>
      <c r="C79" s="29" t="n"/>
      <c r="D79" s="29" t="n"/>
      <c r="E79" s="29" t="n"/>
      <c r="F79" s="29" t="n"/>
      <c r="G79" s="30" t="n"/>
      <c r="H79" s="31">
        <f>IF(G79="","",TODAY()-G79)</f>
        <v/>
      </c>
      <c r="I79" s="30" t="n"/>
      <c r="J79" s="6" t="n"/>
    </row>
    <row r="80">
      <c r="A80" s="29" t="n"/>
      <c r="B80" s="29" t="n"/>
      <c r="C80" s="29" t="n"/>
      <c r="D80" s="29" t="n"/>
      <c r="E80" s="29" t="n"/>
      <c r="F80" s="29" t="n"/>
      <c r="G80" s="30" t="n"/>
      <c r="H80" s="31">
        <f>IF(G80="","",TODAY()-G80)</f>
        <v/>
      </c>
      <c r="I80" s="30" t="n"/>
      <c r="J80" s="6" t="n"/>
    </row>
    <row r="81">
      <c r="A81" s="29" t="n"/>
      <c r="B81" s="29" t="n"/>
      <c r="C81" s="29" t="n"/>
      <c r="D81" s="29" t="n"/>
      <c r="E81" s="29" t="n"/>
      <c r="F81" s="29" t="n"/>
      <c r="G81" s="30" t="n"/>
      <c r="H81" s="31">
        <f>IF(G81="","",TODAY()-G81)</f>
        <v/>
      </c>
      <c r="I81" s="30" t="n"/>
      <c r="J81" s="6" t="n"/>
    </row>
    <row r="82">
      <c r="A82" s="29" t="n"/>
      <c r="B82" s="29" t="n"/>
      <c r="C82" s="29" t="n"/>
      <c r="D82" s="29" t="n"/>
      <c r="E82" s="29" t="n"/>
      <c r="F82" s="29" t="n"/>
      <c r="G82" s="30" t="n"/>
      <c r="H82" s="31">
        <f>IF(G82="","",TODAY()-G82)</f>
        <v/>
      </c>
      <c r="I82" s="30" t="n"/>
      <c r="J82" s="6" t="n"/>
    </row>
    <row r="83">
      <c r="A83" s="29" t="n"/>
      <c r="B83" s="29" t="n"/>
      <c r="C83" s="29" t="n"/>
      <c r="D83" s="29" t="n"/>
      <c r="E83" s="29" t="n"/>
      <c r="F83" s="29" t="n"/>
      <c r="G83" s="30" t="n"/>
      <c r="H83" s="31">
        <f>IF(G83="","",TODAY()-G83)</f>
        <v/>
      </c>
      <c r="I83" s="30" t="n"/>
      <c r="J83" s="6" t="n"/>
    </row>
    <row r="84">
      <c r="A84" s="29" t="n"/>
      <c r="B84" s="29" t="n"/>
      <c r="C84" s="29" t="n"/>
      <c r="D84" s="29" t="n"/>
      <c r="E84" s="29" t="n"/>
      <c r="F84" s="29" t="n"/>
      <c r="G84" s="30" t="n"/>
      <c r="H84" s="31">
        <f>IF(G84="","",TODAY()-G84)</f>
        <v/>
      </c>
      <c r="I84" s="30" t="n"/>
      <c r="J84" s="6" t="n"/>
    </row>
    <row r="85">
      <c r="A85" s="29" t="n"/>
      <c r="B85" s="29" t="n"/>
      <c r="C85" s="29" t="n"/>
      <c r="D85" s="29" t="n"/>
      <c r="E85" s="29" t="n"/>
      <c r="F85" s="29" t="n"/>
      <c r="G85" s="30" t="n"/>
      <c r="H85" s="31">
        <f>IF(G85="","",TODAY()-G85)</f>
        <v/>
      </c>
      <c r="I85" s="30" t="n"/>
      <c r="J85" s="6" t="n"/>
    </row>
    <row r="86">
      <c r="A86" s="29" t="n"/>
      <c r="B86" s="29" t="n"/>
      <c r="C86" s="29" t="n"/>
      <c r="D86" s="29" t="n"/>
      <c r="E86" s="29" t="n"/>
      <c r="F86" s="29" t="n"/>
      <c r="G86" s="30" t="n"/>
      <c r="H86" s="31">
        <f>IF(G86="","",TODAY()-G86)</f>
        <v/>
      </c>
      <c r="I86" s="30" t="n"/>
      <c r="J86" s="6" t="n"/>
    </row>
    <row r="87">
      <c r="A87" s="29" t="n"/>
      <c r="B87" s="29" t="n"/>
      <c r="C87" s="29" t="n"/>
      <c r="D87" s="29" t="n"/>
      <c r="E87" s="29" t="n"/>
      <c r="F87" s="29" t="n"/>
      <c r="G87" s="30" t="n"/>
      <c r="H87" s="31">
        <f>IF(G87="","",TODAY()-G87)</f>
        <v/>
      </c>
      <c r="I87" s="30" t="n"/>
      <c r="J87" s="6" t="n"/>
    </row>
    <row r="88">
      <c r="A88" s="29" t="n"/>
      <c r="B88" s="29" t="n"/>
      <c r="C88" s="29" t="n"/>
      <c r="D88" s="29" t="n"/>
      <c r="E88" s="29" t="n"/>
      <c r="F88" s="29" t="n"/>
      <c r="G88" s="30" t="n"/>
      <c r="H88" s="31">
        <f>IF(G88="","",TODAY()-G88)</f>
        <v/>
      </c>
      <c r="I88" s="30" t="n"/>
      <c r="J88" s="6" t="n"/>
    </row>
    <row r="89">
      <c r="A89" s="29" t="n"/>
      <c r="B89" s="29" t="n"/>
      <c r="C89" s="29" t="n"/>
      <c r="D89" s="29" t="n"/>
      <c r="E89" s="29" t="n"/>
      <c r="F89" s="29" t="n"/>
      <c r="G89" s="30" t="n"/>
      <c r="H89" s="31">
        <f>IF(G89="","",TODAY()-G89)</f>
        <v/>
      </c>
      <c r="I89" s="30" t="n"/>
      <c r="J89" s="6" t="n"/>
    </row>
    <row r="90">
      <c r="A90" s="29" t="n"/>
      <c r="B90" s="29" t="n"/>
      <c r="C90" s="29" t="n"/>
      <c r="D90" s="29" t="n"/>
      <c r="E90" s="29" t="n"/>
      <c r="F90" s="29" t="n"/>
      <c r="G90" s="30" t="n"/>
      <c r="H90" s="31">
        <f>IF(G90="","",TODAY()-G90)</f>
        <v/>
      </c>
      <c r="I90" s="30" t="n"/>
      <c r="J90" s="6" t="n"/>
    </row>
    <row r="91">
      <c r="A91" s="29" t="n"/>
      <c r="B91" s="29" t="n"/>
      <c r="C91" s="29" t="n"/>
      <c r="D91" s="29" t="n"/>
      <c r="E91" s="29" t="n"/>
      <c r="F91" s="29" t="n"/>
      <c r="G91" s="30" t="n"/>
      <c r="H91" s="31">
        <f>IF(G91="","",TODAY()-G91)</f>
        <v/>
      </c>
      <c r="I91" s="30" t="n"/>
      <c r="J91" s="6" t="n"/>
    </row>
    <row r="92">
      <c r="A92" s="29" t="n"/>
      <c r="B92" s="29" t="n"/>
      <c r="C92" s="29" t="n"/>
      <c r="D92" s="29" t="n"/>
      <c r="E92" s="29" t="n"/>
      <c r="F92" s="29" t="n"/>
      <c r="G92" s="30" t="n"/>
      <c r="H92" s="31">
        <f>IF(G92="","",TODAY()-G92)</f>
        <v/>
      </c>
      <c r="I92" s="30" t="n"/>
      <c r="J92" s="6" t="n"/>
    </row>
    <row r="93">
      <c r="A93" s="29" t="n"/>
      <c r="B93" s="29" t="n"/>
      <c r="C93" s="29" t="n"/>
      <c r="D93" s="29" t="n"/>
      <c r="E93" s="29" t="n"/>
      <c r="F93" s="29" t="n"/>
      <c r="G93" s="30" t="n"/>
      <c r="H93" s="31">
        <f>IF(G93="","",TODAY()-G93)</f>
        <v/>
      </c>
      <c r="I93" s="30" t="n"/>
      <c r="J93" s="6" t="n"/>
    </row>
    <row r="94">
      <c r="A94" s="29" t="n"/>
      <c r="B94" s="29" t="n"/>
      <c r="C94" s="29" t="n"/>
      <c r="D94" s="29" t="n"/>
      <c r="E94" s="29" t="n"/>
      <c r="F94" s="29" t="n"/>
      <c r="G94" s="30" t="n"/>
      <c r="H94" s="31">
        <f>IF(G94="","",TODAY()-G94)</f>
        <v/>
      </c>
      <c r="I94" s="30" t="n"/>
      <c r="J94" s="6" t="n"/>
    </row>
    <row r="95">
      <c r="A95" s="29" t="n"/>
      <c r="B95" s="29" t="n"/>
      <c r="C95" s="29" t="n"/>
      <c r="D95" s="29" t="n"/>
      <c r="E95" s="29" t="n"/>
      <c r="F95" s="29" t="n"/>
      <c r="G95" s="30" t="n"/>
      <c r="H95" s="31">
        <f>IF(G95="","",TODAY()-G95)</f>
        <v/>
      </c>
      <c r="I95" s="30" t="n"/>
      <c r="J95" s="6" t="n"/>
    </row>
    <row r="96">
      <c r="A96" s="29" t="n"/>
      <c r="B96" s="29" t="n"/>
      <c r="C96" s="29" t="n"/>
      <c r="D96" s="29" t="n"/>
      <c r="E96" s="29" t="n"/>
      <c r="F96" s="29" t="n"/>
      <c r="G96" s="30" t="n"/>
      <c r="H96" s="31">
        <f>IF(G96="","",TODAY()-G96)</f>
        <v/>
      </c>
      <c r="I96" s="30" t="n"/>
      <c r="J96" s="6" t="n"/>
    </row>
    <row r="97">
      <c r="A97" s="29" t="n"/>
      <c r="B97" s="29" t="n"/>
      <c r="C97" s="29" t="n"/>
      <c r="D97" s="29" t="n"/>
      <c r="E97" s="29" t="n"/>
      <c r="F97" s="29" t="n"/>
      <c r="G97" s="30" t="n"/>
      <c r="H97" s="31">
        <f>IF(G97="","",TODAY()-G97)</f>
        <v/>
      </c>
      <c r="I97" s="30" t="n"/>
      <c r="J97" s="6" t="n"/>
    </row>
    <row r="98">
      <c r="A98" s="29" t="n"/>
      <c r="B98" s="29" t="n"/>
      <c r="C98" s="29" t="n"/>
      <c r="D98" s="29" t="n"/>
      <c r="E98" s="29" t="n"/>
      <c r="F98" s="29" t="n"/>
      <c r="G98" s="30" t="n"/>
      <c r="H98" s="31">
        <f>IF(G98="","",TODAY()-G98)</f>
        <v/>
      </c>
      <c r="I98" s="30" t="n"/>
      <c r="J98" s="6" t="n"/>
    </row>
    <row r="99">
      <c r="A99" s="29" t="n"/>
      <c r="B99" s="29" t="n"/>
      <c r="C99" s="29" t="n"/>
      <c r="D99" s="29" t="n"/>
      <c r="E99" s="29" t="n"/>
      <c r="F99" s="29" t="n"/>
      <c r="G99" s="30" t="n"/>
      <c r="H99" s="31">
        <f>IF(G99="","",TODAY()-G99)</f>
        <v/>
      </c>
      <c r="I99" s="30" t="n"/>
      <c r="J99" s="6" t="n"/>
    </row>
    <row r="100">
      <c r="A100" s="29" t="n"/>
      <c r="B100" s="29" t="n"/>
      <c r="C100" s="29" t="n"/>
      <c r="D100" s="29" t="n"/>
      <c r="E100" s="29" t="n"/>
      <c r="F100" s="29" t="n"/>
      <c r="G100" s="30" t="n"/>
      <c r="H100" s="31">
        <f>IF(G100="","",TODAY()-G100)</f>
        <v/>
      </c>
      <c r="I100" s="30" t="n"/>
      <c r="J100" s="6" t="n"/>
    </row>
    <row r="101">
      <c r="A101" s="29" t="n"/>
      <c r="B101" s="29" t="n"/>
      <c r="C101" s="29" t="n"/>
      <c r="D101" s="29" t="n"/>
      <c r="E101" s="29" t="n"/>
      <c r="F101" s="29" t="n"/>
      <c r="G101" s="30" t="n"/>
      <c r="H101" s="31">
        <f>IF(G101="","",TODAY()-G101)</f>
        <v/>
      </c>
      <c r="I101" s="30" t="n"/>
      <c r="J101" s="6" t="n"/>
    </row>
    <row r="102">
      <c r="A102" s="29" t="n"/>
      <c r="B102" s="29" t="n"/>
      <c r="C102" s="29" t="n"/>
      <c r="D102" s="29" t="n"/>
      <c r="E102" s="29" t="n"/>
      <c r="F102" s="29" t="n"/>
      <c r="G102" s="30" t="n"/>
      <c r="H102" s="31">
        <f>IF(G102="","",TODAY()-G102)</f>
        <v/>
      </c>
      <c r="I102" s="30" t="n"/>
      <c r="J102" s="6" t="n"/>
    </row>
    <row r="103">
      <c r="A103" s="29" t="n"/>
      <c r="B103" s="29" t="n"/>
      <c r="C103" s="29" t="n"/>
      <c r="D103" s="29" t="n"/>
      <c r="E103" s="29" t="n"/>
      <c r="F103" s="29" t="n"/>
      <c r="G103" s="30" t="n"/>
      <c r="H103" s="31">
        <f>IF(G103="","",TODAY()-G103)</f>
        <v/>
      </c>
      <c r="I103" s="30" t="n"/>
      <c r="J103" s="6" t="n"/>
    </row>
    <row r="104">
      <c r="A104" s="29" t="n"/>
      <c r="B104" s="29" t="n"/>
      <c r="C104" s="29" t="n"/>
      <c r="D104" s="29" t="n"/>
      <c r="E104" s="29" t="n"/>
      <c r="F104" s="29" t="n"/>
      <c r="G104" s="30" t="n"/>
      <c r="H104" s="31">
        <f>IF(G104="","",TODAY()-G104)</f>
        <v/>
      </c>
      <c r="I104" s="30" t="n"/>
      <c r="J104" s="6" t="n"/>
    </row>
    <row r="105">
      <c r="A105" s="29" t="n"/>
      <c r="B105" s="29" t="n"/>
      <c r="C105" s="29" t="n"/>
      <c r="D105" s="29" t="n"/>
      <c r="E105" s="29" t="n"/>
      <c r="F105" s="29" t="n"/>
      <c r="G105" s="30" t="n"/>
      <c r="H105" s="31">
        <f>IF(G105="","",TODAY()-G105)</f>
        <v/>
      </c>
      <c r="I105" s="30" t="n"/>
      <c r="J105" s="6" t="n"/>
    </row>
    <row r="106">
      <c r="A106" s="29" t="n"/>
      <c r="B106" s="29" t="n"/>
      <c r="C106" s="29" t="n"/>
      <c r="D106" s="29" t="n"/>
      <c r="E106" s="29" t="n"/>
      <c r="F106" s="29" t="n"/>
      <c r="G106" s="30" t="n"/>
      <c r="H106" s="31">
        <f>IF(G106="","",TODAY()-G106)</f>
        <v/>
      </c>
      <c r="I106" s="30" t="n"/>
      <c r="J106" s="6" t="n"/>
    </row>
    <row r="107">
      <c r="A107" s="29" t="n"/>
      <c r="B107" s="29" t="n"/>
      <c r="C107" s="29" t="n"/>
      <c r="D107" s="29" t="n"/>
      <c r="E107" s="29" t="n"/>
      <c r="F107" s="29" t="n"/>
      <c r="G107" s="30" t="n"/>
      <c r="H107" s="31">
        <f>IF(G107="","",TODAY()-G107)</f>
        <v/>
      </c>
      <c r="I107" s="30" t="n"/>
      <c r="J107" s="6" t="n"/>
    </row>
    <row r="108">
      <c r="A108" s="29" t="n"/>
      <c r="B108" s="29" t="n"/>
      <c r="C108" s="29" t="n"/>
      <c r="D108" s="29" t="n"/>
      <c r="E108" s="29" t="n"/>
      <c r="F108" s="29" t="n"/>
      <c r="G108" s="30" t="n"/>
      <c r="H108" s="31">
        <f>IF(G108="","",TODAY()-G108)</f>
        <v/>
      </c>
      <c r="I108" s="30" t="n"/>
      <c r="J108" s="6" t="n"/>
    </row>
    <row r="109">
      <c r="A109" s="29" t="n"/>
      <c r="B109" s="29" t="n"/>
      <c r="C109" s="29" t="n"/>
      <c r="D109" s="29" t="n"/>
      <c r="E109" s="29" t="n"/>
      <c r="F109" s="29" t="n"/>
      <c r="G109" s="30" t="n"/>
      <c r="H109" s="31">
        <f>IF(G109="","",TODAY()-G109)</f>
        <v/>
      </c>
      <c r="I109" s="30" t="n"/>
      <c r="J109" s="6" t="n"/>
    </row>
    <row r="110">
      <c r="A110" s="29" t="n"/>
      <c r="B110" s="29" t="n"/>
      <c r="C110" s="29" t="n"/>
      <c r="D110" s="29" t="n"/>
      <c r="E110" s="29" t="n"/>
      <c r="F110" s="29" t="n"/>
      <c r="G110" s="30" t="n"/>
      <c r="H110" s="31">
        <f>IF(G110="","",TODAY()-G110)</f>
        <v/>
      </c>
      <c r="I110" s="30" t="n"/>
      <c r="J110" s="6" t="n"/>
    </row>
    <row r="111">
      <c r="A111" s="29" t="n"/>
      <c r="B111" s="29" t="n"/>
      <c r="C111" s="29" t="n"/>
      <c r="D111" s="29" t="n"/>
      <c r="E111" s="29" t="n"/>
      <c r="F111" s="29" t="n"/>
      <c r="G111" s="30" t="n"/>
      <c r="H111" s="31">
        <f>IF(G111="","",TODAY()-G111)</f>
        <v/>
      </c>
      <c r="I111" s="30" t="n"/>
      <c r="J111" s="6" t="n"/>
    </row>
    <row r="112">
      <c r="A112" s="29" t="n"/>
      <c r="B112" s="29" t="n"/>
      <c r="C112" s="29" t="n"/>
      <c r="D112" s="29" t="n"/>
      <c r="E112" s="29" t="n"/>
      <c r="F112" s="29" t="n"/>
      <c r="G112" s="30" t="n"/>
      <c r="H112" s="31">
        <f>IF(G112="","",TODAY()-G112)</f>
        <v/>
      </c>
      <c r="I112" s="30" t="n"/>
      <c r="J112" s="6" t="n"/>
    </row>
    <row r="113">
      <c r="A113" s="29" t="n"/>
      <c r="B113" s="29" t="n"/>
      <c r="C113" s="29" t="n"/>
      <c r="D113" s="29" t="n"/>
      <c r="E113" s="29" t="n"/>
      <c r="F113" s="29" t="n"/>
      <c r="G113" s="30" t="n"/>
      <c r="H113" s="31">
        <f>IF(G113="","",TODAY()-G113)</f>
        <v/>
      </c>
      <c r="I113" s="30" t="n"/>
      <c r="J113" s="6" t="n"/>
    </row>
    <row r="114">
      <c r="A114" s="29" t="n"/>
      <c r="B114" s="29" t="n"/>
      <c r="C114" s="29" t="n"/>
      <c r="D114" s="29" t="n"/>
      <c r="E114" s="29" t="n"/>
      <c r="F114" s="29" t="n"/>
      <c r="G114" s="30" t="n"/>
      <c r="H114" s="31">
        <f>IF(G114="","",TODAY()-G114)</f>
        <v/>
      </c>
      <c r="I114" s="30" t="n"/>
      <c r="J114" s="6" t="n"/>
    </row>
    <row r="115">
      <c r="A115" s="29" t="n"/>
      <c r="B115" s="29" t="n"/>
      <c r="C115" s="29" t="n"/>
      <c r="D115" s="29" t="n"/>
      <c r="E115" s="29" t="n"/>
      <c r="F115" s="29" t="n"/>
      <c r="G115" s="30" t="n"/>
      <c r="H115" s="31">
        <f>IF(G115="","",TODAY()-G115)</f>
        <v/>
      </c>
      <c r="I115" s="30" t="n"/>
      <c r="J115" s="6" t="n"/>
    </row>
    <row r="116">
      <c r="A116" s="29" t="n"/>
      <c r="B116" s="29" t="n"/>
      <c r="C116" s="29" t="n"/>
      <c r="D116" s="29" t="n"/>
      <c r="E116" s="29" t="n"/>
      <c r="F116" s="29" t="n"/>
      <c r="G116" s="30" t="n"/>
      <c r="H116" s="31">
        <f>IF(G116="","",TODAY()-G116)</f>
        <v/>
      </c>
      <c r="I116" s="30" t="n"/>
      <c r="J116" s="6" t="n"/>
    </row>
    <row r="117">
      <c r="A117" s="29" t="n"/>
      <c r="B117" s="29" t="n"/>
      <c r="C117" s="29" t="n"/>
      <c r="D117" s="29" t="n"/>
      <c r="E117" s="29" t="n"/>
      <c r="F117" s="29" t="n"/>
      <c r="G117" s="30" t="n"/>
      <c r="H117" s="31">
        <f>IF(G117="","",TODAY()-G117)</f>
        <v/>
      </c>
      <c r="I117" s="30" t="n"/>
      <c r="J117" s="6" t="n"/>
    </row>
    <row r="118">
      <c r="A118" s="29" t="n"/>
      <c r="B118" s="29" t="n"/>
      <c r="C118" s="29" t="n"/>
      <c r="D118" s="29" t="n"/>
      <c r="E118" s="29" t="n"/>
      <c r="F118" s="29" t="n"/>
      <c r="G118" s="30" t="n"/>
      <c r="H118" s="31">
        <f>IF(G118="","",TODAY()-G118)</f>
        <v/>
      </c>
      <c r="I118" s="30" t="n"/>
      <c r="J118" s="6" t="n"/>
    </row>
    <row r="119">
      <c r="A119" s="29" t="n"/>
      <c r="B119" s="29" t="n"/>
      <c r="C119" s="29" t="n"/>
      <c r="D119" s="29" t="n"/>
      <c r="E119" s="29" t="n"/>
      <c r="F119" s="29" t="n"/>
      <c r="G119" s="30" t="n"/>
      <c r="H119" s="31">
        <f>IF(G119="","",TODAY()-G119)</f>
        <v/>
      </c>
      <c r="I119" s="30" t="n"/>
      <c r="J119" s="6" t="n"/>
    </row>
    <row r="120">
      <c r="A120" s="29" t="n"/>
      <c r="B120" s="29" t="n"/>
      <c r="C120" s="29" t="n"/>
      <c r="D120" s="29" t="n"/>
      <c r="E120" s="29" t="n"/>
      <c r="F120" s="29" t="n"/>
      <c r="G120" s="30" t="n"/>
      <c r="H120" s="31">
        <f>IF(G120="","",TODAY()-G120)</f>
        <v/>
      </c>
      <c r="I120" s="30" t="n"/>
      <c r="J120" s="6" t="n"/>
    </row>
    <row r="121">
      <c r="A121" s="29" t="n"/>
      <c r="B121" s="29" t="n"/>
      <c r="C121" s="29" t="n"/>
      <c r="D121" s="29" t="n"/>
      <c r="E121" s="29" t="n"/>
      <c r="F121" s="29" t="n"/>
      <c r="G121" s="30" t="n"/>
      <c r="H121" s="31">
        <f>IF(G121="","",TODAY()-G121)</f>
        <v/>
      </c>
      <c r="I121" s="30" t="n"/>
      <c r="J121" s="6" t="n"/>
    </row>
    <row r="122">
      <c r="A122" s="29" t="n"/>
      <c r="B122" s="29" t="n"/>
      <c r="C122" s="29" t="n"/>
      <c r="D122" s="29" t="n"/>
      <c r="E122" s="29" t="n"/>
      <c r="F122" s="29" t="n"/>
      <c r="G122" s="30" t="n"/>
      <c r="H122" s="31">
        <f>IF(G122="","",TODAY()-G122)</f>
        <v/>
      </c>
      <c r="I122" s="30" t="n"/>
      <c r="J122" s="6" t="n"/>
    </row>
    <row r="123">
      <c r="A123" s="29" t="n"/>
      <c r="B123" s="29" t="n"/>
      <c r="C123" s="29" t="n"/>
      <c r="D123" s="29" t="n"/>
      <c r="E123" s="29" t="n"/>
      <c r="F123" s="29" t="n"/>
      <c r="G123" s="30" t="n"/>
      <c r="H123" s="31">
        <f>IF(G123="","",TODAY()-G123)</f>
        <v/>
      </c>
      <c r="I123" s="30" t="n"/>
      <c r="J123" s="6" t="n"/>
    </row>
    <row r="124">
      <c r="A124" s="29" t="n"/>
      <c r="B124" s="29" t="n"/>
      <c r="C124" s="29" t="n"/>
      <c r="D124" s="29" t="n"/>
      <c r="E124" s="29" t="n"/>
      <c r="F124" s="29" t="n"/>
      <c r="G124" s="30" t="n"/>
      <c r="H124" s="31">
        <f>IF(G124="","",TODAY()-G124)</f>
        <v/>
      </c>
      <c r="I124" s="30" t="n"/>
      <c r="J124" s="6" t="n"/>
    </row>
    <row r="125">
      <c r="A125" s="29" t="n"/>
      <c r="B125" s="29" t="n"/>
      <c r="C125" s="29" t="n"/>
      <c r="D125" s="29" t="n"/>
      <c r="E125" s="29" t="n"/>
      <c r="F125" s="29" t="n"/>
      <c r="G125" s="30" t="n"/>
      <c r="H125" s="31">
        <f>IF(G125="","",TODAY()-G125)</f>
        <v/>
      </c>
      <c r="I125" s="30" t="n"/>
      <c r="J125" s="6" t="n"/>
    </row>
    <row r="126">
      <c r="A126" s="29" t="n"/>
      <c r="B126" s="29" t="n"/>
      <c r="C126" s="29" t="n"/>
      <c r="D126" s="29" t="n"/>
      <c r="E126" s="29" t="n"/>
      <c r="F126" s="29" t="n"/>
      <c r="G126" s="30" t="n"/>
      <c r="H126" s="31">
        <f>IF(G126="","",TODAY()-G126)</f>
        <v/>
      </c>
      <c r="I126" s="30" t="n"/>
      <c r="J126" s="6" t="n"/>
    </row>
    <row r="127">
      <c r="A127" s="29" t="n"/>
      <c r="B127" s="29" t="n"/>
      <c r="C127" s="29" t="n"/>
      <c r="D127" s="29" t="n"/>
      <c r="E127" s="29" t="n"/>
      <c r="F127" s="29" t="n"/>
      <c r="G127" s="30" t="n"/>
      <c r="H127" s="31">
        <f>IF(G127="","",TODAY()-G127)</f>
        <v/>
      </c>
      <c r="I127" s="30" t="n"/>
      <c r="J127" s="6" t="n"/>
    </row>
    <row r="128">
      <c r="A128" s="29" t="n"/>
      <c r="B128" s="29" t="n"/>
      <c r="C128" s="29" t="n"/>
      <c r="D128" s="29" t="n"/>
      <c r="E128" s="29" t="n"/>
      <c r="F128" s="29" t="n"/>
      <c r="G128" s="30" t="n"/>
      <c r="H128" s="31">
        <f>IF(G128="","",TODAY()-G128)</f>
        <v/>
      </c>
      <c r="I128" s="30" t="n"/>
      <c r="J128" s="6" t="n"/>
    </row>
    <row r="129">
      <c r="A129" s="29" t="n"/>
      <c r="B129" s="29" t="n"/>
      <c r="C129" s="29" t="n"/>
      <c r="D129" s="29" t="n"/>
      <c r="E129" s="29" t="n"/>
      <c r="F129" s="29" t="n"/>
      <c r="G129" s="30" t="n"/>
      <c r="H129" s="31">
        <f>IF(G129="","",TODAY()-G129)</f>
        <v/>
      </c>
      <c r="I129" s="30" t="n"/>
      <c r="J129" s="6" t="n"/>
    </row>
    <row r="130">
      <c r="A130" s="29" t="n"/>
      <c r="B130" s="29" t="n"/>
      <c r="C130" s="29" t="n"/>
      <c r="D130" s="29" t="n"/>
      <c r="E130" s="29" t="n"/>
      <c r="F130" s="29" t="n"/>
      <c r="G130" s="30" t="n"/>
      <c r="H130" s="31">
        <f>IF(G130="","",TODAY()-G130)</f>
        <v/>
      </c>
      <c r="I130" s="30" t="n"/>
      <c r="J130" s="6" t="n"/>
    </row>
    <row r="131">
      <c r="A131" s="29" t="n"/>
      <c r="B131" s="29" t="n"/>
      <c r="C131" s="29" t="n"/>
      <c r="D131" s="29" t="n"/>
      <c r="E131" s="29" t="n"/>
      <c r="F131" s="29" t="n"/>
      <c r="G131" s="30" t="n"/>
      <c r="H131" s="31">
        <f>IF(G131="","",TODAY()-G131)</f>
        <v/>
      </c>
      <c r="I131" s="30" t="n"/>
      <c r="J131" s="6" t="n"/>
    </row>
    <row r="132">
      <c r="A132" s="29" t="n"/>
      <c r="B132" s="29" t="n"/>
      <c r="C132" s="29" t="n"/>
      <c r="D132" s="29" t="n"/>
      <c r="E132" s="29" t="n"/>
      <c r="F132" s="29" t="n"/>
      <c r="G132" s="30" t="n"/>
      <c r="H132" s="31">
        <f>IF(G132="","",TODAY()-G132)</f>
        <v/>
      </c>
      <c r="I132" s="30" t="n"/>
      <c r="J132" s="6" t="n"/>
    </row>
    <row r="133">
      <c r="A133" s="29" t="n"/>
      <c r="B133" s="29" t="n"/>
      <c r="C133" s="29" t="n"/>
      <c r="D133" s="29" t="n"/>
      <c r="E133" s="29" t="n"/>
      <c r="F133" s="29" t="n"/>
      <c r="G133" s="30" t="n"/>
      <c r="H133" s="31">
        <f>IF(G133="","",TODAY()-G133)</f>
        <v/>
      </c>
      <c r="I133" s="30" t="n"/>
      <c r="J133" s="6" t="n"/>
    </row>
    <row r="134">
      <c r="A134" s="29" t="n"/>
      <c r="B134" s="29" t="n"/>
      <c r="C134" s="29" t="n"/>
      <c r="D134" s="29" t="n"/>
      <c r="E134" s="29" t="n"/>
      <c r="F134" s="29" t="n"/>
      <c r="G134" s="30" t="n"/>
      <c r="H134" s="31">
        <f>IF(G134="","",TODAY()-G134)</f>
        <v/>
      </c>
      <c r="I134" s="30" t="n"/>
      <c r="J134" s="6" t="n"/>
    </row>
    <row r="135">
      <c r="A135" s="29" t="n"/>
      <c r="B135" s="29" t="n"/>
      <c r="C135" s="29" t="n"/>
      <c r="D135" s="29" t="n"/>
      <c r="E135" s="29" t="n"/>
      <c r="F135" s="29" t="n"/>
      <c r="G135" s="30" t="n"/>
      <c r="H135" s="31">
        <f>IF(G135="","",TODAY()-G135)</f>
        <v/>
      </c>
      <c r="I135" s="30" t="n"/>
      <c r="J135" s="6" t="n"/>
    </row>
    <row r="136">
      <c r="A136" s="29" t="n"/>
      <c r="B136" s="29" t="n"/>
      <c r="C136" s="29" t="n"/>
      <c r="D136" s="29" t="n"/>
      <c r="E136" s="29" t="n"/>
      <c r="F136" s="29" t="n"/>
      <c r="G136" s="30" t="n"/>
      <c r="H136" s="31">
        <f>IF(G136="","",TODAY()-G136)</f>
        <v/>
      </c>
      <c r="I136" s="30" t="n"/>
      <c r="J136" s="6" t="n"/>
    </row>
    <row r="137">
      <c r="A137" s="29" t="n"/>
      <c r="B137" s="29" t="n"/>
      <c r="C137" s="29" t="n"/>
      <c r="D137" s="29" t="n"/>
      <c r="E137" s="29" t="n"/>
      <c r="F137" s="29" t="n"/>
      <c r="G137" s="30" t="n"/>
      <c r="H137" s="31">
        <f>IF(G137="","",TODAY()-G137)</f>
        <v/>
      </c>
      <c r="I137" s="30" t="n"/>
      <c r="J137" s="6" t="n"/>
    </row>
    <row r="138">
      <c r="A138" s="29" t="n"/>
      <c r="B138" s="29" t="n"/>
      <c r="C138" s="29" t="n"/>
      <c r="D138" s="29" t="n"/>
      <c r="E138" s="29" t="n"/>
      <c r="F138" s="29" t="n"/>
      <c r="G138" s="30" t="n"/>
      <c r="H138" s="31">
        <f>IF(G138="","",TODAY()-G138)</f>
        <v/>
      </c>
      <c r="I138" s="30" t="n"/>
      <c r="J138" s="6" t="n"/>
    </row>
    <row r="139">
      <c r="A139" s="29" t="n"/>
      <c r="B139" s="29" t="n"/>
      <c r="C139" s="29" t="n"/>
      <c r="D139" s="29" t="n"/>
      <c r="E139" s="29" t="n"/>
      <c r="F139" s="29" t="n"/>
      <c r="G139" s="30" t="n"/>
      <c r="H139" s="31">
        <f>IF(G139="","",TODAY()-G139)</f>
        <v/>
      </c>
      <c r="I139" s="30" t="n"/>
      <c r="J139" s="6" t="n"/>
    </row>
    <row r="140">
      <c r="A140" s="29" t="n"/>
      <c r="B140" s="29" t="n"/>
      <c r="C140" s="29" t="n"/>
      <c r="D140" s="29" t="n"/>
      <c r="E140" s="29" t="n"/>
      <c r="F140" s="29" t="n"/>
      <c r="G140" s="30" t="n"/>
      <c r="H140" s="31">
        <f>IF(G140="","",TODAY()-G140)</f>
        <v/>
      </c>
      <c r="I140" s="30" t="n"/>
      <c r="J140" s="6" t="n"/>
    </row>
    <row r="141">
      <c r="A141" s="29" t="n"/>
      <c r="B141" s="29" t="n"/>
      <c r="C141" s="29" t="n"/>
      <c r="D141" s="29" t="n"/>
      <c r="E141" s="29" t="n"/>
      <c r="F141" s="29" t="n"/>
      <c r="G141" s="30" t="n"/>
      <c r="H141" s="31">
        <f>IF(G141="","",TODAY()-G141)</f>
        <v/>
      </c>
      <c r="I141" s="30" t="n"/>
      <c r="J141" s="6" t="n"/>
    </row>
    <row r="142">
      <c r="A142" s="29" t="n"/>
      <c r="B142" s="29" t="n"/>
      <c r="C142" s="29" t="n"/>
      <c r="D142" s="29" t="n"/>
      <c r="E142" s="29" t="n"/>
      <c r="F142" s="29" t="n"/>
      <c r="G142" s="30" t="n"/>
      <c r="H142" s="31">
        <f>IF(G142="","",TODAY()-G142)</f>
        <v/>
      </c>
      <c r="I142" s="30" t="n"/>
      <c r="J142" s="6" t="n"/>
    </row>
    <row r="143">
      <c r="A143" s="29" t="n"/>
      <c r="B143" s="29" t="n"/>
      <c r="C143" s="29" t="n"/>
      <c r="D143" s="29" t="n"/>
      <c r="E143" s="29" t="n"/>
      <c r="F143" s="29" t="n"/>
      <c r="G143" s="30" t="n"/>
      <c r="H143" s="31">
        <f>IF(G143="","",TODAY()-G143)</f>
        <v/>
      </c>
      <c r="I143" s="30" t="n"/>
      <c r="J143" s="6" t="n"/>
    </row>
    <row r="144">
      <c r="A144" s="29" t="n"/>
      <c r="B144" s="29" t="n"/>
      <c r="C144" s="29" t="n"/>
      <c r="D144" s="29" t="n"/>
      <c r="E144" s="29" t="n"/>
      <c r="F144" s="29" t="n"/>
      <c r="G144" s="30" t="n"/>
      <c r="H144" s="31">
        <f>IF(G144="","",TODAY()-G144)</f>
        <v/>
      </c>
      <c r="I144" s="30" t="n"/>
      <c r="J144" s="6" t="n"/>
    </row>
    <row r="145">
      <c r="A145" s="29" t="n"/>
      <c r="B145" s="29" t="n"/>
      <c r="C145" s="29" t="n"/>
      <c r="D145" s="29" t="n"/>
      <c r="E145" s="29" t="n"/>
      <c r="F145" s="29" t="n"/>
      <c r="G145" s="30" t="n"/>
      <c r="H145" s="31">
        <f>IF(G145="","",TODAY()-G145)</f>
        <v/>
      </c>
      <c r="I145" s="30" t="n"/>
      <c r="J145" s="6" t="n"/>
    </row>
    <row r="146">
      <c r="A146" s="29" t="n"/>
      <c r="B146" s="29" t="n"/>
      <c r="C146" s="29" t="n"/>
      <c r="D146" s="29" t="n"/>
      <c r="E146" s="29" t="n"/>
      <c r="F146" s="29" t="n"/>
      <c r="G146" s="30" t="n"/>
      <c r="H146" s="31">
        <f>IF(G146="","",TODAY()-G146)</f>
        <v/>
      </c>
      <c r="I146" s="30" t="n"/>
      <c r="J146" s="6" t="n"/>
    </row>
    <row r="147">
      <c r="A147" s="29" t="n"/>
      <c r="B147" s="29" t="n"/>
      <c r="C147" s="29" t="n"/>
      <c r="D147" s="29" t="n"/>
      <c r="E147" s="29" t="n"/>
      <c r="F147" s="29" t="n"/>
      <c r="G147" s="30" t="n"/>
      <c r="H147" s="31">
        <f>IF(G147="","",TODAY()-G147)</f>
        <v/>
      </c>
      <c r="I147" s="30" t="n"/>
      <c r="J147" s="6" t="n"/>
    </row>
    <row r="148">
      <c r="A148" s="29" t="n"/>
      <c r="B148" s="29" t="n"/>
      <c r="C148" s="29" t="n"/>
      <c r="D148" s="29" t="n"/>
      <c r="E148" s="29" t="n"/>
      <c r="F148" s="29" t="n"/>
      <c r="G148" s="30" t="n"/>
      <c r="H148" s="31">
        <f>IF(G148="","",TODAY()-G148)</f>
        <v/>
      </c>
      <c r="I148" s="30" t="n"/>
      <c r="J148" s="6" t="n"/>
    </row>
    <row r="149">
      <c r="A149" s="29" t="n"/>
      <c r="B149" s="29" t="n"/>
      <c r="C149" s="29" t="n"/>
      <c r="D149" s="29" t="n"/>
      <c r="E149" s="29" t="n"/>
      <c r="F149" s="29" t="n"/>
      <c r="G149" s="30" t="n"/>
      <c r="H149" s="31">
        <f>IF(G149="","",TODAY()-G149)</f>
        <v/>
      </c>
      <c r="I149" s="30" t="n"/>
      <c r="J149" s="6" t="n"/>
    </row>
    <row r="150">
      <c r="A150" s="29" t="n"/>
      <c r="B150" s="29" t="n"/>
      <c r="C150" s="29" t="n"/>
      <c r="D150" s="29" t="n"/>
      <c r="E150" s="29" t="n"/>
      <c r="F150" s="29" t="n"/>
      <c r="G150" s="30" t="n"/>
      <c r="H150" s="31">
        <f>IF(G150="","",TODAY()-G150)</f>
        <v/>
      </c>
      <c r="I150" s="30" t="n"/>
      <c r="J150" s="6" t="n"/>
    </row>
    <row r="151">
      <c r="A151" s="29" t="n"/>
      <c r="B151" s="29" t="n"/>
      <c r="C151" s="29" t="n"/>
      <c r="D151" s="29" t="n"/>
      <c r="E151" s="29" t="n"/>
      <c r="F151" s="29" t="n"/>
      <c r="G151" s="30" t="n"/>
      <c r="H151" s="31">
        <f>IF(G151="","",TODAY()-G151)</f>
        <v/>
      </c>
      <c r="I151" s="30" t="n"/>
      <c r="J151" s="6" t="n"/>
    </row>
    <row r="152">
      <c r="A152" s="29" t="n"/>
      <c r="B152" s="29" t="n"/>
      <c r="C152" s="29" t="n"/>
      <c r="D152" s="29" t="n"/>
      <c r="E152" s="29" t="n"/>
      <c r="F152" s="29" t="n"/>
      <c r="G152" s="30" t="n"/>
      <c r="H152" s="31">
        <f>IF(G152="","",TODAY()-G152)</f>
        <v/>
      </c>
      <c r="I152" s="30" t="n"/>
      <c r="J152" s="6" t="n"/>
    </row>
    <row r="153">
      <c r="A153" s="29" t="n"/>
      <c r="B153" s="29" t="n"/>
      <c r="C153" s="29" t="n"/>
      <c r="D153" s="29" t="n"/>
      <c r="E153" s="29" t="n"/>
      <c r="F153" s="29" t="n"/>
      <c r="G153" s="30" t="n"/>
      <c r="H153" s="31">
        <f>IF(G153="","",TODAY()-G153)</f>
        <v/>
      </c>
      <c r="I153" s="30" t="n"/>
      <c r="J153" s="6" t="n"/>
    </row>
    <row r="154">
      <c r="A154" s="29" t="n"/>
      <c r="B154" s="29" t="n"/>
      <c r="C154" s="29" t="n"/>
      <c r="D154" s="29" t="n"/>
      <c r="E154" s="29" t="n"/>
      <c r="F154" s="29" t="n"/>
      <c r="G154" s="30" t="n"/>
      <c r="H154" s="31">
        <f>IF(G154="","",TODAY()-G154)</f>
        <v/>
      </c>
      <c r="I154" s="30" t="n"/>
      <c r="J154" s="6" t="n"/>
    </row>
    <row r="155">
      <c r="A155" s="29" t="n"/>
      <c r="B155" s="29" t="n"/>
      <c r="C155" s="29" t="n"/>
      <c r="D155" s="29" t="n"/>
      <c r="E155" s="29" t="n"/>
      <c r="F155" s="29" t="n"/>
      <c r="G155" s="30" t="n"/>
      <c r="H155" s="31">
        <f>IF(G155="","",TODAY()-G155)</f>
        <v/>
      </c>
      <c r="I155" s="30" t="n"/>
      <c r="J155" s="6" t="n"/>
    </row>
    <row r="156">
      <c r="A156" s="29" t="n"/>
      <c r="B156" s="29" t="n"/>
      <c r="C156" s="29" t="n"/>
      <c r="D156" s="29" t="n"/>
      <c r="E156" s="29" t="n"/>
      <c r="F156" s="29" t="n"/>
      <c r="G156" s="30" t="n"/>
      <c r="H156" s="31">
        <f>IF(G156="","",TODAY()-G156)</f>
        <v/>
      </c>
      <c r="I156" s="30" t="n"/>
      <c r="J156" s="6" t="n"/>
    </row>
    <row r="157">
      <c r="A157" s="29" t="n"/>
      <c r="B157" s="29" t="n"/>
      <c r="C157" s="29" t="n"/>
      <c r="D157" s="29" t="n"/>
      <c r="E157" s="29" t="n"/>
      <c r="F157" s="29" t="n"/>
      <c r="G157" s="30" t="n"/>
      <c r="H157" s="31">
        <f>IF(G157="","",TODAY()-G157)</f>
        <v/>
      </c>
      <c r="I157" s="30" t="n"/>
      <c r="J157" s="6" t="n"/>
    </row>
    <row r="158">
      <c r="A158" s="29" t="n"/>
      <c r="B158" s="29" t="n"/>
      <c r="C158" s="29" t="n"/>
      <c r="D158" s="29" t="n"/>
      <c r="E158" s="29" t="n"/>
      <c r="F158" s="29" t="n"/>
      <c r="G158" s="30" t="n"/>
      <c r="H158" s="31">
        <f>IF(G158="","",TODAY()-G158)</f>
        <v/>
      </c>
      <c r="I158" s="30" t="n"/>
      <c r="J158" s="6" t="n"/>
    </row>
    <row r="159">
      <c r="A159" s="29" t="n"/>
      <c r="B159" s="29" t="n"/>
      <c r="C159" s="29" t="n"/>
      <c r="D159" s="29" t="n"/>
      <c r="E159" s="29" t="n"/>
      <c r="F159" s="29" t="n"/>
      <c r="G159" s="30" t="n"/>
      <c r="H159" s="31">
        <f>IF(G159="","",TODAY()-G159)</f>
        <v/>
      </c>
      <c r="I159" s="30" t="n"/>
      <c r="J159" s="6" t="n"/>
    </row>
    <row r="160">
      <c r="A160" s="29" t="n"/>
      <c r="B160" s="29" t="n"/>
      <c r="C160" s="29" t="n"/>
      <c r="D160" s="29" t="n"/>
      <c r="E160" s="29" t="n"/>
      <c r="F160" s="29" t="n"/>
      <c r="G160" s="30" t="n"/>
      <c r="H160" s="31">
        <f>IF(G160="","",TODAY()-G160)</f>
        <v/>
      </c>
      <c r="I160" s="30" t="n"/>
      <c r="J160" s="6" t="n"/>
    </row>
    <row r="161">
      <c r="A161" s="29" t="n"/>
      <c r="B161" s="29" t="n"/>
      <c r="C161" s="29" t="n"/>
      <c r="D161" s="29" t="n"/>
      <c r="E161" s="29" t="n"/>
      <c r="F161" s="29" t="n"/>
      <c r="G161" s="30" t="n"/>
      <c r="H161" s="31">
        <f>IF(G161="","",TODAY()-G161)</f>
        <v/>
      </c>
      <c r="I161" s="30" t="n"/>
      <c r="J161" s="6" t="n"/>
    </row>
    <row r="162">
      <c r="A162" s="29" t="n"/>
      <c r="B162" s="29" t="n"/>
      <c r="C162" s="29" t="n"/>
      <c r="D162" s="29" t="n"/>
      <c r="E162" s="29" t="n"/>
      <c r="F162" s="29" t="n"/>
      <c r="G162" s="30" t="n"/>
      <c r="H162" s="31">
        <f>IF(G162="","",TODAY()-G162)</f>
        <v/>
      </c>
      <c r="I162" s="30" t="n"/>
      <c r="J162" s="6" t="n"/>
    </row>
    <row r="163">
      <c r="A163" s="29" t="n"/>
      <c r="B163" s="29" t="n"/>
      <c r="C163" s="29" t="n"/>
      <c r="D163" s="29" t="n"/>
      <c r="E163" s="29" t="n"/>
      <c r="F163" s="29" t="n"/>
      <c r="G163" s="30" t="n"/>
      <c r="H163" s="31">
        <f>IF(G163="","",TODAY()-G163)</f>
        <v/>
      </c>
      <c r="I163" s="30" t="n"/>
      <c r="J163" s="6" t="n"/>
    </row>
    <row r="164">
      <c r="A164" s="29" t="n"/>
      <c r="B164" s="29" t="n"/>
      <c r="C164" s="29" t="n"/>
      <c r="D164" s="29" t="n"/>
      <c r="E164" s="29" t="n"/>
      <c r="F164" s="29" t="n"/>
      <c r="G164" s="30" t="n"/>
      <c r="H164" s="31">
        <f>IF(G164="","",TODAY()-G164)</f>
        <v/>
      </c>
      <c r="I164" s="30" t="n"/>
      <c r="J164" s="6" t="n"/>
    </row>
    <row r="165">
      <c r="A165" s="29" t="n"/>
      <c r="B165" s="29" t="n"/>
      <c r="C165" s="29" t="n"/>
      <c r="D165" s="29" t="n"/>
      <c r="E165" s="29" t="n"/>
      <c r="F165" s="29" t="n"/>
      <c r="G165" s="30" t="n"/>
      <c r="H165" s="31">
        <f>IF(G165="","",TODAY()-G165)</f>
        <v/>
      </c>
      <c r="I165" s="30" t="n"/>
      <c r="J165" s="6" t="n"/>
    </row>
    <row r="166">
      <c r="A166" s="29" t="n"/>
      <c r="B166" s="29" t="n"/>
      <c r="C166" s="29" t="n"/>
      <c r="D166" s="29" t="n"/>
      <c r="E166" s="29" t="n"/>
      <c r="F166" s="29" t="n"/>
      <c r="G166" s="30" t="n"/>
      <c r="H166" s="31">
        <f>IF(G166="","",TODAY()-G166)</f>
        <v/>
      </c>
      <c r="I166" s="30" t="n"/>
      <c r="J166" s="6" t="n"/>
    </row>
    <row r="167">
      <c r="A167" s="29" t="n"/>
      <c r="B167" s="29" t="n"/>
      <c r="C167" s="29" t="n"/>
      <c r="D167" s="29" t="n"/>
      <c r="E167" s="29" t="n"/>
      <c r="F167" s="29" t="n"/>
      <c r="G167" s="30" t="n"/>
      <c r="H167" s="31">
        <f>IF(G167="","",TODAY()-G167)</f>
        <v/>
      </c>
      <c r="I167" s="30" t="n"/>
      <c r="J167" s="6" t="n"/>
    </row>
    <row r="168">
      <c r="A168" s="29" t="n"/>
      <c r="B168" s="29" t="n"/>
      <c r="C168" s="29" t="n"/>
      <c r="D168" s="29" t="n"/>
      <c r="E168" s="29" t="n"/>
      <c r="F168" s="29" t="n"/>
      <c r="G168" s="30" t="n"/>
      <c r="H168" s="31">
        <f>IF(G168="","",TODAY()-G168)</f>
        <v/>
      </c>
      <c r="I168" s="30" t="n"/>
      <c r="J168" s="6" t="n"/>
    </row>
    <row r="169">
      <c r="A169" s="29" t="n"/>
      <c r="B169" s="29" t="n"/>
      <c r="C169" s="29" t="n"/>
      <c r="D169" s="29" t="n"/>
      <c r="E169" s="29" t="n"/>
      <c r="F169" s="29" t="n"/>
      <c r="G169" s="30" t="n"/>
      <c r="H169" s="31">
        <f>IF(G169="","",TODAY()-G169)</f>
        <v/>
      </c>
      <c r="I169" s="30" t="n"/>
      <c r="J169" s="6" t="n"/>
    </row>
    <row r="170">
      <c r="A170" s="29" t="n"/>
      <c r="B170" s="29" t="n"/>
      <c r="C170" s="29" t="n"/>
      <c r="D170" s="29" t="n"/>
      <c r="E170" s="29" t="n"/>
      <c r="F170" s="29" t="n"/>
      <c r="G170" s="30" t="n"/>
      <c r="H170" s="31">
        <f>IF(G170="","",TODAY()-G170)</f>
        <v/>
      </c>
      <c r="I170" s="30" t="n"/>
      <c r="J170" s="6" t="n"/>
    </row>
    <row r="171">
      <c r="A171" s="29" t="n"/>
      <c r="B171" s="29" t="n"/>
      <c r="C171" s="29" t="n"/>
      <c r="D171" s="29" t="n"/>
      <c r="E171" s="29" t="n"/>
      <c r="F171" s="29" t="n"/>
      <c r="G171" s="30" t="n"/>
      <c r="H171" s="31">
        <f>IF(G171="","",TODAY()-G171)</f>
        <v/>
      </c>
      <c r="I171" s="30" t="n"/>
      <c r="J171" s="6" t="n"/>
    </row>
    <row r="172">
      <c r="A172" s="29" t="n"/>
      <c r="B172" s="29" t="n"/>
      <c r="C172" s="29" t="n"/>
      <c r="D172" s="29" t="n"/>
      <c r="E172" s="29" t="n"/>
      <c r="F172" s="29" t="n"/>
      <c r="G172" s="30" t="n"/>
      <c r="H172" s="31">
        <f>IF(G172="","",TODAY()-G172)</f>
        <v/>
      </c>
      <c r="I172" s="30" t="n"/>
      <c r="J172" s="6" t="n"/>
    </row>
    <row r="173">
      <c r="A173" s="29" t="n"/>
      <c r="B173" s="29" t="n"/>
      <c r="C173" s="29" t="n"/>
      <c r="D173" s="29" t="n"/>
      <c r="E173" s="29" t="n"/>
      <c r="F173" s="29" t="n"/>
      <c r="G173" s="30" t="n"/>
      <c r="H173" s="31">
        <f>IF(G173="","",TODAY()-G173)</f>
        <v/>
      </c>
      <c r="I173" s="30" t="n"/>
      <c r="J173" s="6" t="n"/>
    </row>
    <row r="174">
      <c r="A174" s="29" t="n"/>
      <c r="B174" s="29" t="n"/>
      <c r="C174" s="29" t="n"/>
      <c r="D174" s="29" t="n"/>
      <c r="E174" s="29" t="n"/>
      <c r="F174" s="29" t="n"/>
      <c r="G174" s="30" t="n"/>
      <c r="H174" s="31">
        <f>IF(G174="","",TODAY()-G174)</f>
        <v/>
      </c>
      <c r="I174" s="30" t="n"/>
      <c r="J174" s="6" t="n"/>
    </row>
    <row r="175">
      <c r="A175" s="29" t="n"/>
      <c r="B175" s="29" t="n"/>
      <c r="C175" s="29" t="n"/>
      <c r="D175" s="29" t="n"/>
      <c r="E175" s="29" t="n"/>
      <c r="F175" s="29" t="n"/>
      <c r="G175" s="30" t="n"/>
      <c r="H175" s="31">
        <f>IF(G175="","",TODAY()-G175)</f>
        <v/>
      </c>
      <c r="I175" s="30" t="n"/>
      <c r="J175" s="6" t="n"/>
    </row>
    <row r="176">
      <c r="A176" s="29" t="n"/>
      <c r="B176" s="29" t="n"/>
      <c r="C176" s="29" t="n"/>
      <c r="D176" s="29" t="n"/>
      <c r="E176" s="29" t="n"/>
      <c r="F176" s="29" t="n"/>
      <c r="G176" s="30" t="n"/>
      <c r="H176" s="31">
        <f>IF(G176="","",TODAY()-G176)</f>
        <v/>
      </c>
      <c r="I176" s="30" t="n"/>
      <c r="J176" s="6" t="n"/>
    </row>
    <row r="177">
      <c r="A177" s="29" t="n"/>
      <c r="B177" s="29" t="n"/>
      <c r="C177" s="29" t="n"/>
      <c r="D177" s="29" t="n"/>
      <c r="E177" s="29" t="n"/>
      <c r="F177" s="29" t="n"/>
      <c r="G177" s="30" t="n"/>
      <c r="H177" s="31">
        <f>IF(G177="","",TODAY()-G177)</f>
        <v/>
      </c>
      <c r="I177" s="30" t="n"/>
      <c r="J177" s="6" t="n"/>
    </row>
    <row r="178">
      <c r="A178" s="29" t="n"/>
      <c r="B178" s="29" t="n"/>
      <c r="C178" s="29" t="n"/>
      <c r="D178" s="29" t="n"/>
      <c r="E178" s="29" t="n"/>
      <c r="F178" s="29" t="n"/>
      <c r="G178" s="30" t="n"/>
      <c r="H178" s="31">
        <f>IF(G178="","",TODAY()-G178)</f>
        <v/>
      </c>
      <c r="I178" s="30" t="n"/>
      <c r="J178" s="6" t="n"/>
    </row>
    <row r="179">
      <c r="A179" s="29" t="n"/>
      <c r="B179" s="29" t="n"/>
      <c r="C179" s="29" t="n"/>
      <c r="D179" s="29" t="n"/>
      <c r="E179" s="29" t="n"/>
      <c r="F179" s="29" t="n"/>
      <c r="G179" s="30" t="n"/>
      <c r="H179" s="31">
        <f>IF(G179="","",TODAY()-G179)</f>
        <v/>
      </c>
      <c r="I179" s="30" t="n"/>
      <c r="J179" s="6" t="n"/>
    </row>
    <row r="180">
      <c r="A180" s="29" t="n"/>
      <c r="B180" s="29" t="n"/>
      <c r="C180" s="29" t="n"/>
      <c r="D180" s="29" t="n"/>
      <c r="E180" s="29" t="n"/>
      <c r="F180" s="29" t="n"/>
      <c r="G180" s="30" t="n"/>
      <c r="H180" s="31">
        <f>IF(G180="","",TODAY()-G180)</f>
        <v/>
      </c>
      <c r="I180" s="30" t="n"/>
      <c r="J180" s="6" t="n"/>
    </row>
    <row r="181">
      <c r="A181" s="29" t="n"/>
      <c r="B181" s="29" t="n"/>
      <c r="C181" s="29" t="n"/>
      <c r="D181" s="29" t="n"/>
      <c r="E181" s="29" t="n"/>
      <c r="F181" s="29" t="n"/>
      <c r="G181" s="30" t="n"/>
      <c r="H181" s="31">
        <f>IF(G181="","",TODAY()-G181)</f>
        <v/>
      </c>
      <c r="I181" s="30" t="n"/>
      <c r="J181" s="6" t="n"/>
    </row>
    <row r="182">
      <c r="A182" s="29" t="n"/>
      <c r="B182" s="29" t="n"/>
      <c r="C182" s="29" t="n"/>
      <c r="D182" s="29" t="n"/>
      <c r="E182" s="29" t="n"/>
      <c r="F182" s="29" t="n"/>
      <c r="G182" s="30" t="n"/>
      <c r="H182" s="31">
        <f>IF(G182="","",TODAY()-G182)</f>
        <v/>
      </c>
      <c r="I182" s="30" t="n"/>
      <c r="J182" s="6" t="n"/>
    </row>
    <row r="183">
      <c r="A183" s="29" t="n"/>
      <c r="B183" s="29" t="n"/>
      <c r="C183" s="29" t="n"/>
      <c r="D183" s="29" t="n"/>
      <c r="E183" s="29" t="n"/>
      <c r="F183" s="29" t="n"/>
      <c r="G183" s="30" t="n"/>
      <c r="H183" s="31">
        <f>IF(G183="","",TODAY()-G183)</f>
        <v/>
      </c>
      <c r="I183" s="30" t="n"/>
      <c r="J183" s="6" t="n"/>
    </row>
    <row r="184">
      <c r="A184" s="29" t="n"/>
      <c r="B184" s="29" t="n"/>
      <c r="C184" s="29" t="n"/>
      <c r="D184" s="29" t="n"/>
      <c r="E184" s="29" t="n"/>
      <c r="F184" s="29" t="n"/>
      <c r="G184" s="30" t="n"/>
      <c r="H184" s="31">
        <f>IF(G184="","",TODAY()-G184)</f>
        <v/>
      </c>
      <c r="I184" s="30" t="n"/>
      <c r="J184" s="6" t="n"/>
    </row>
    <row r="185">
      <c r="A185" s="29" t="n"/>
      <c r="B185" s="29" t="n"/>
      <c r="C185" s="29" t="n"/>
      <c r="D185" s="29" t="n"/>
      <c r="E185" s="29" t="n"/>
      <c r="F185" s="29" t="n"/>
      <c r="G185" s="30" t="n"/>
      <c r="H185" s="31">
        <f>IF(G185="","",TODAY()-G185)</f>
        <v/>
      </c>
      <c r="I185" s="30" t="n"/>
      <c r="J185" s="6" t="n"/>
    </row>
    <row r="186">
      <c r="A186" s="29" t="n"/>
      <c r="B186" s="29" t="n"/>
      <c r="C186" s="29" t="n"/>
      <c r="D186" s="29" t="n"/>
      <c r="E186" s="29" t="n"/>
      <c r="F186" s="29" t="n"/>
      <c r="G186" s="30" t="n"/>
      <c r="H186" s="31">
        <f>IF(G186="","",TODAY()-G186)</f>
        <v/>
      </c>
      <c r="I186" s="30" t="n"/>
      <c r="J186" s="6" t="n"/>
    </row>
    <row r="187">
      <c r="A187" s="29" t="n"/>
      <c r="B187" s="29" t="n"/>
      <c r="C187" s="29" t="n"/>
      <c r="D187" s="29" t="n"/>
      <c r="E187" s="29" t="n"/>
      <c r="F187" s="29" t="n"/>
      <c r="G187" s="30" t="n"/>
      <c r="H187" s="31">
        <f>IF(G187="","",TODAY()-G187)</f>
        <v/>
      </c>
      <c r="I187" s="30" t="n"/>
      <c r="J187" s="6" t="n"/>
    </row>
    <row r="188">
      <c r="A188" s="29" t="n"/>
      <c r="B188" s="29" t="n"/>
      <c r="C188" s="29" t="n"/>
      <c r="D188" s="29" t="n"/>
      <c r="E188" s="29" t="n"/>
      <c r="F188" s="29" t="n"/>
      <c r="G188" s="30" t="n"/>
      <c r="H188" s="31">
        <f>IF(G188="","",TODAY()-G188)</f>
        <v/>
      </c>
      <c r="I188" s="30" t="n"/>
      <c r="J188" s="6" t="n"/>
    </row>
    <row r="189">
      <c r="A189" s="29" t="n"/>
      <c r="B189" s="29" t="n"/>
      <c r="C189" s="29" t="n"/>
      <c r="D189" s="29" t="n"/>
      <c r="E189" s="29" t="n"/>
      <c r="F189" s="29" t="n"/>
      <c r="G189" s="30" t="n"/>
      <c r="H189" s="31">
        <f>IF(G189="","",TODAY()-G189)</f>
        <v/>
      </c>
      <c r="I189" s="30" t="n"/>
      <c r="J189" s="6" t="n"/>
    </row>
    <row r="190">
      <c r="A190" s="29" t="n"/>
      <c r="B190" s="29" t="n"/>
      <c r="C190" s="29" t="n"/>
      <c r="D190" s="29" t="n"/>
      <c r="E190" s="29" t="n"/>
      <c r="F190" s="29" t="n"/>
      <c r="G190" s="30" t="n"/>
      <c r="H190" s="31">
        <f>IF(G190="","",TODAY()-G190)</f>
        <v/>
      </c>
      <c r="I190" s="30" t="n"/>
      <c r="J190" s="6" t="n"/>
    </row>
    <row r="191">
      <c r="A191" s="29" t="n"/>
      <c r="B191" s="29" t="n"/>
      <c r="C191" s="29" t="n"/>
      <c r="D191" s="29" t="n"/>
      <c r="E191" s="29" t="n"/>
      <c r="F191" s="29" t="n"/>
      <c r="G191" s="30" t="n"/>
      <c r="H191" s="31">
        <f>IF(G191="","",TODAY()-G191)</f>
        <v/>
      </c>
      <c r="I191" s="30" t="n"/>
      <c r="J191" s="6" t="n"/>
    </row>
    <row r="192">
      <c r="A192" s="29" t="n"/>
      <c r="B192" s="29" t="n"/>
      <c r="C192" s="29" t="n"/>
      <c r="D192" s="29" t="n"/>
      <c r="E192" s="29" t="n"/>
      <c r="F192" s="29" t="n"/>
      <c r="G192" s="30" t="n"/>
      <c r="H192" s="31">
        <f>IF(G192="","",TODAY()-G192)</f>
        <v/>
      </c>
      <c r="I192" s="30" t="n"/>
      <c r="J192" s="6" t="n"/>
    </row>
    <row r="193">
      <c r="A193" s="29" t="n"/>
      <c r="B193" s="29" t="n"/>
      <c r="C193" s="29" t="n"/>
      <c r="D193" s="29" t="n"/>
      <c r="E193" s="29" t="n"/>
      <c r="F193" s="29" t="n"/>
      <c r="G193" s="30" t="n"/>
      <c r="H193" s="31">
        <f>IF(G193="","",TODAY()-G193)</f>
        <v/>
      </c>
      <c r="I193" s="30" t="n"/>
      <c r="J193" s="6" t="n"/>
    </row>
    <row r="194">
      <c r="A194" s="29" t="n"/>
      <c r="B194" s="29" t="n"/>
      <c r="C194" s="29" t="n"/>
      <c r="D194" s="29" t="n"/>
      <c r="E194" s="29" t="n"/>
      <c r="F194" s="29" t="n"/>
      <c r="G194" s="30" t="n"/>
      <c r="H194" s="31">
        <f>IF(G194="","",TODAY()-G194)</f>
        <v/>
      </c>
      <c r="I194" s="30" t="n"/>
      <c r="J194" s="6" t="n"/>
    </row>
    <row r="195">
      <c r="A195" s="29" t="n"/>
      <c r="B195" s="29" t="n"/>
      <c r="C195" s="29" t="n"/>
      <c r="D195" s="29" t="n"/>
      <c r="E195" s="29" t="n"/>
      <c r="F195" s="29" t="n"/>
      <c r="G195" s="30" t="n"/>
      <c r="H195" s="31">
        <f>IF(G195="","",TODAY()-G195)</f>
        <v/>
      </c>
      <c r="I195" s="30" t="n"/>
      <c r="J195" s="6" t="n"/>
    </row>
    <row r="196">
      <c r="A196" s="29" t="n"/>
      <c r="B196" s="29" t="n"/>
      <c r="C196" s="29" t="n"/>
      <c r="D196" s="29" t="n"/>
      <c r="E196" s="29" t="n"/>
      <c r="F196" s="29" t="n"/>
      <c r="G196" s="30" t="n"/>
      <c r="H196" s="31">
        <f>IF(G196="","",TODAY()-G196)</f>
        <v/>
      </c>
      <c r="I196" s="30" t="n"/>
      <c r="J196" s="6" t="n"/>
    </row>
    <row r="197">
      <c r="A197" s="29" t="n"/>
      <c r="B197" s="29" t="n"/>
      <c r="C197" s="29" t="n"/>
      <c r="D197" s="29" t="n"/>
      <c r="E197" s="29" t="n"/>
      <c r="F197" s="29" t="n"/>
      <c r="G197" s="30" t="n"/>
      <c r="H197" s="31">
        <f>IF(G197="","",TODAY()-G197)</f>
        <v/>
      </c>
      <c r="I197" s="30" t="n"/>
      <c r="J197" s="6" t="n"/>
    </row>
    <row r="198">
      <c r="A198" s="29" t="n"/>
      <c r="B198" s="29" t="n"/>
      <c r="C198" s="29" t="n"/>
      <c r="D198" s="29" t="n"/>
      <c r="E198" s="29" t="n"/>
      <c r="F198" s="29" t="n"/>
      <c r="G198" s="30" t="n"/>
      <c r="H198" s="31">
        <f>IF(G198="","",TODAY()-G198)</f>
        <v/>
      </c>
      <c r="I198" s="30" t="n"/>
      <c r="J198" s="6" t="n"/>
    </row>
    <row r="199">
      <c r="A199" s="29" t="n"/>
      <c r="B199" s="29" t="n"/>
      <c r="C199" s="29" t="n"/>
      <c r="D199" s="29" t="n"/>
      <c r="E199" s="29" t="n"/>
      <c r="F199" s="29" t="n"/>
      <c r="G199" s="30" t="n"/>
      <c r="H199" s="31">
        <f>IF(G199="","",TODAY()-G199)</f>
        <v/>
      </c>
      <c r="I199" s="30" t="n"/>
      <c r="J199" s="6" t="n"/>
    </row>
    <row r="200">
      <c r="A200" s="29" t="n"/>
      <c r="B200" s="29" t="n"/>
      <c r="C200" s="29" t="n"/>
      <c r="D200" s="29" t="n"/>
      <c r="E200" s="29" t="n"/>
      <c r="F200" s="29" t="n"/>
      <c r="G200" s="30" t="n"/>
      <c r="H200" s="31">
        <f>IF(G200="","",TODAY()-G200)</f>
        <v/>
      </c>
      <c r="I200" s="30" t="n"/>
      <c r="J200" s="6" t="n"/>
    </row>
    <row r="201">
      <c r="A201" s="29" t="n"/>
      <c r="B201" s="29" t="n"/>
      <c r="C201" s="29" t="n"/>
      <c r="D201" s="29" t="n"/>
      <c r="E201" s="29" t="n"/>
      <c r="F201" s="29" t="n"/>
      <c r="G201" s="30" t="n"/>
      <c r="H201" s="31">
        <f>IF(G201="","",TODAY()-G201)</f>
        <v/>
      </c>
      <c r="I201" s="30" t="n"/>
      <c r="J201" s="6" t="n"/>
    </row>
    <row r="202">
      <c r="A202" s="29" t="n"/>
      <c r="B202" s="29" t="n"/>
      <c r="C202" s="29" t="n"/>
      <c r="D202" s="29" t="n"/>
      <c r="E202" s="29" t="n"/>
      <c r="F202" s="29" t="n"/>
      <c r="G202" s="30" t="n"/>
      <c r="H202" s="31">
        <f>IF(G202="","",TODAY()-G202)</f>
        <v/>
      </c>
      <c r="I202" s="30" t="n"/>
      <c r="J202" s="6" t="n"/>
    </row>
    <row r="203">
      <c r="A203" s="29" t="n"/>
      <c r="B203" s="29" t="n"/>
      <c r="C203" s="29" t="n"/>
      <c r="D203" s="29" t="n"/>
      <c r="E203" s="29" t="n"/>
      <c r="F203" s="29" t="n"/>
      <c r="G203" s="30" t="n"/>
      <c r="H203" s="31">
        <f>IF(G203="","",TODAY()-G203)</f>
        <v/>
      </c>
      <c r="I203" s="30" t="n"/>
      <c r="J203" s="6" t="n"/>
    </row>
    <row r="204">
      <c r="A204" s="29" t="n"/>
      <c r="B204" s="29" t="n"/>
      <c r="C204" s="29" t="n"/>
      <c r="D204" s="29" t="n"/>
      <c r="E204" s="29" t="n"/>
      <c r="F204" s="29" t="n"/>
      <c r="G204" s="30" t="n"/>
      <c r="H204" s="31">
        <f>IF(G204="","",TODAY()-G204)</f>
        <v/>
      </c>
      <c r="I204" s="30" t="n"/>
      <c r="J204" s="6" t="n"/>
    </row>
  </sheetData>
  <autoFilter ref="A4:J204"/>
  <conditionalFormatting sqref="I5:I204">
    <cfRule type="expression" priority="1" dxfId="1" stopIfTrue="1">
      <formula>AND($I5&lt;&gt;"",$I5&lt;TODAY())</formula>
    </cfRule>
  </conditionalFormatting>
  <conditionalFormatting sqref="H5:H204">
    <cfRule type="expression" priority="2" dxfId="6" stopIfTrue="1">
      <formula>AND(ISNUMBER($H5),$H5&gt;180)</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Grantable</dc:creator>
  <dc:title>Grant Tracker</dc:title>
  <dcterms:created xsi:type="dcterms:W3CDTF">2026-09-24T00:00:00Z</dcterms:created>
  <dcterms:modified xsi:type="dcterms:W3CDTF">2026-09-24T00:00:00Z</dcterms:modified>
</cp:coreProperties>
</file>